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\Dropbox\LisandLaura-secret\BroschürenVerkauf\"/>
    </mc:Choice>
  </mc:AlternateContent>
  <xr:revisionPtr revIDLastSave="0" documentId="13_ncr:1_{84C06E7C-9E41-4A13-85DD-589BE59FDD48}" xr6:coauthVersionLast="47" xr6:coauthVersionMax="47" xr10:uidLastSave="{00000000-0000-0000-0000-000000000000}"/>
  <bookViews>
    <workbookView xWindow="-120" yWindow="-120" windowWidth="29040" windowHeight="15840" activeTab="1" xr2:uid="{C3455F86-13E2-4AB7-A9CB-305452680C39}"/>
  </bookViews>
  <sheets>
    <sheet name="Bestellungen" sheetId="1" r:id="rId1"/>
    <sheet name="Übersicht" sheetId="2" r:id="rId2"/>
    <sheet name="Interessenten für Herbst 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" i="1" l="1"/>
  <c r="T8" i="1"/>
  <c r="T13" i="1"/>
  <c r="T20" i="1"/>
  <c r="T23" i="1"/>
  <c r="T24" i="1"/>
  <c r="T27" i="1"/>
  <c r="T28" i="1"/>
  <c r="T30" i="1"/>
  <c r="T31" i="1"/>
  <c r="T32" i="1"/>
  <c r="T33" i="1"/>
  <c r="T35" i="1"/>
  <c r="O35" i="1"/>
  <c r="O34" i="1"/>
  <c r="T34" i="1" s="1"/>
  <c r="N27" i="1"/>
  <c r="O3" i="1"/>
  <c r="T3" i="1" s="1"/>
  <c r="G3" i="2" s="1"/>
  <c r="O4" i="1"/>
  <c r="T4" i="1" s="1"/>
  <c r="O5" i="1"/>
  <c r="T5" i="1" s="1"/>
  <c r="O6" i="1"/>
  <c r="T6" i="1" s="1"/>
  <c r="O7" i="1"/>
  <c r="O8" i="1"/>
  <c r="O9" i="1"/>
  <c r="T9" i="1" s="1"/>
  <c r="O10" i="1"/>
  <c r="T10" i="1" s="1"/>
  <c r="O11" i="1"/>
  <c r="T11" i="1" s="1"/>
  <c r="O12" i="1"/>
  <c r="T12" i="1" s="1"/>
  <c r="O13" i="1"/>
  <c r="O14" i="1"/>
  <c r="T14" i="1" s="1"/>
  <c r="O15" i="1"/>
  <c r="T15" i="1" s="1"/>
  <c r="O16" i="1"/>
  <c r="T16" i="1" s="1"/>
  <c r="O17" i="1"/>
  <c r="T17" i="1" s="1"/>
  <c r="O18" i="1"/>
  <c r="T18" i="1" s="1"/>
  <c r="O19" i="1"/>
  <c r="T19" i="1" s="1"/>
  <c r="O20" i="1"/>
  <c r="O21" i="1"/>
  <c r="T21" i="1" s="1"/>
  <c r="O22" i="1"/>
  <c r="T22" i="1" s="1"/>
  <c r="O23" i="1"/>
  <c r="O24" i="1"/>
  <c r="O25" i="1"/>
  <c r="T25" i="1" s="1"/>
  <c r="O26" i="1"/>
  <c r="T26" i="1" s="1"/>
  <c r="O27" i="1"/>
  <c r="O29" i="1"/>
  <c r="T29" i="1" s="1"/>
  <c r="O31" i="1"/>
  <c r="O32" i="1"/>
  <c r="O33" i="1"/>
  <c r="E14" i="2"/>
  <c r="I3" i="2" s="1"/>
  <c r="B13" i="2"/>
  <c r="M3" i="2"/>
  <c r="D5" i="2"/>
  <c r="B5" i="2" s="1"/>
  <c r="D4" i="2"/>
  <c r="B4" i="2" s="1"/>
  <c r="D3" i="2"/>
  <c r="B3" i="2" s="1"/>
  <c r="H3" i="2"/>
  <c r="N3" i="2" l="1"/>
  <c r="J3" i="2"/>
  <c r="L3" i="2"/>
  <c r="O3" i="2" l="1"/>
</calcChain>
</file>

<file path=xl/sharedStrings.xml><?xml version="1.0" encoding="utf-8"?>
<sst xmlns="http://schemas.openxmlformats.org/spreadsheetml/2006/main" count="247" uniqueCount="157">
  <si>
    <t>Reading Diary</t>
  </si>
  <si>
    <t>Me-Book</t>
  </si>
  <si>
    <t>Grammar Book</t>
  </si>
  <si>
    <t>Vorname</t>
  </si>
  <si>
    <t>Nachname</t>
  </si>
  <si>
    <t>Schule</t>
  </si>
  <si>
    <t>Adresse</t>
  </si>
  <si>
    <t>einzel</t>
  </si>
  <si>
    <t>Klasse</t>
  </si>
  <si>
    <t>gratis</t>
  </si>
  <si>
    <t>einzel2</t>
  </si>
  <si>
    <t>Klasse3</t>
  </si>
  <si>
    <t>gratis4</t>
  </si>
  <si>
    <t>einzel5</t>
  </si>
  <si>
    <t>Klasse6</t>
  </si>
  <si>
    <t>gratis7</t>
  </si>
  <si>
    <t>Porto</t>
  </si>
  <si>
    <t>Preis</t>
  </si>
  <si>
    <t>Bezahlt</t>
  </si>
  <si>
    <t>Verschickt</t>
  </si>
  <si>
    <t>Anmerkung</t>
  </si>
  <si>
    <t>Email</t>
  </si>
  <si>
    <t>Berechnung</t>
  </si>
  <si>
    <t>Eva</t>
  </si>
  <si>
    <t>Lechner</t>
  </si>
  <si>
    <t>Wagnastrasse 6, 8430 Leibnitz</t>
  </si>
  <si>
    <t>Ja</t>
  </si>
  <si>
    <t>LECHNER.Eva@gym-leibnitz.at</t>
  </si>
  <si>
    <t>Verena</t>
  </si>
  <si>
    <t>Sturm</t>
  </si>
  <si>
    <t>MS Arnfels, Arnfels 190, 8454 Arnfels</t>
  </si>
  <si>
    <t>Verena.Sturm@msarnfels.at</t>
  </si>
  <si>
    <t>Kristin</t>
  </si>
  <si>
    <t>Gepperth</t>
  </si>
  <si>
    <t>MS Ehrenhausen</t>
  </si>
  <si>
    <t>Georgigasse 270, 8461 Ehrenhausen</t>
  </si>
  <si>
    <t>kr.gepperth@gmail.com</t>
  </si>
  <si>
    <t>Gudrun</t>
  </si>
  <si>
    <t>Vogl</t>
  </si>
  <si>
    <t>MS Bad Schwanberg</t>
  </si>
  <si>
    <t>Mainsdorferstrasse 18, 8541 Schwanberg </t>
  </si>
  <si>
    <t>Gudrun.VOGL@ms-badschwanberg.at</t>
  </si>
  <si>
    <t>Christine</t>
  </si>
  <si>
    <t>Grass-Muther</t>
  </si>
  <si>
    <t>BG Bludenz</t>
  </si>
  <si>
    <t>Unterfeldstrasse 11, 6700 Bludenz</t>
  </si>
  <si>
    <t>nein</t>
  </si>
  <si>
    <t>christine.grass@ph-vorarlberg.ac.at</t>
  </si>
  <si>
    <t>Tanja</t>
  </si>
  <si>
    <t>Zoppel</t>
  </si>
  <si>
    <t>zoppel.tanja@mslochau.at</t>
  </si>
  <si>
    <t xml:space="preserve">Dagmar </t>
  </si>
  <si>
    <t>Egle</t>
  </si>
  <si>
    <t>egle@msls.edu.dornbirn.at</t>
  </si>
  <si>
    <t>Ute</t>
  </si>
  <si>
    <t>Bauer</t>
  </si>
  <si>
    <t>BG Villach, St. Martin</t>
  </si>
  <si>
    <t>Ute.Bauer@it-gymnasium.at</t>
  </si>
  <si>
    <t>Malin</t>
  </si>
  <si>
    <t>Lazerweg 5, 6714 Nüziders</t>
  </si>
  <si>
    <t>malindagmar@hotmail.com</t>
  </si>
  <si>
    <t>Sandra</t>
  </si>
  <si>
    <t>Achleitner</t>
  </si>
  <si>
    <t>Gartengasse 147, 8224 Kaindorf</t>
  </si>
  <si>
    <t>mag.achleitner@gmail.com</t>
  </si>
  <si>
    <t>Elisabeth</t>
  </si>
  <si>
    <t>Seidler</t>
  </si>
  <si>
    <t>MS St Ruprecht/Raab</t>
  </si>
  <si>
    <t>Hauptschulgasse 260, 8181 St Ruprecht/Raab</t>
  </si>
  <si>
    <t>elisabeth.SEIDLER@mittelschule-struprecht.at</t>
  </si>
  <si>
    <t>Katharina</t>
  </si>
  <si>
    <t>Heschl</t>
  </si>
  <si>
    <t>Mittelschule Fürstenfeld</t>
  </si>
  <si>
    <t>Schillerplatz 2, 8280 Fürstenfeld</t>
  </si>
  <si>
    <t>Katharina.Heschl@msfuerstenfeld.stmk.schule</t>
  </si>
  <si>
    <t>Susanne</t>
  </si>
  <si>
    <t>Riesenhuber</t>
  </si>
  <si>
    <t>Hauptstraße 22, 3375 Krummnussbaum</t>
  </si>
  <si>
    <t>su.weigl@icloud.com</t>
  </si>
  <si>
    <t>Barbara</t>
  </si>
  <si>
    <t>Scheichl</t>
  </si>
  <si>
    <t>Tautendorf 18, 3571 Gars am Kamp</t>
  </si>
  <si>
    <t>barbara.scheichl@nms-horn.ac.at</t>
  </si>
  <si>
    <t>Lois</t>
  </si>
  <si>
    <t>Rhomberg-Harrison</t>
  </si>
  <si>
    <t>Neurissener Anger 10, 1220 Wien</t>
  </si>
  <si>
    <t>lois.rhomberg@gmail.com</t>
  </si>
  <si>
    <t>Birgit</t>
  </si>
  <si>
    <t>Harrer</t>
  </si>
  <si>
    <t>3812 NMS &amp; VS Groß-Siegharts</t>
  </si>
  <si>
    <t>90371746@schule-noe.at</t>
  </si>
  <si>
    <t>Karina</t>
  </si>
  <si>
    <t>Böck</t>
  </si>
  <si>
    <t>Eduard Freunthallerstraße 41, 3340 Waidhofen/Ybbs</t>
  </si>
  <si>
    <t>karina.boeck@a1.net</t>
  </si>
  <si>
    <t>Mauritsch</t>
  </si>
  <si>
    <t>Mittelschule Jakob Thoma</t>
  </si>
  <si>
    <t>Jakob Thomastrasse 20, 2340 Mödling</t>
  </si>
  <si>
    <t>Haupt-Wagner</t>
  </si>
  <si>
    <t>BG/BRG Gleisdorf</t>
  </si>
  <si>
    <t>dagmarhaupt@aon.at</t>
  </si>
  <si>
    <t>Renate</t>
  </si>
  <si>
    <t>Kiemayer</t>
  </si>
  <si>
    <t>Europamittelschule Strasshof an der Nordbahn</t>
  </si>
  <si>
    <t>Schönkirchner Straße 5, 2231 Strasshof an der Nordbahn</t>
  </si>
  <si>
    <t>renate.kiemayer@schule-noe.at</t>
  </si>
  <si>
    <t>Michaela</t>
  </si>
  <si>
    <t>Mathies</t>
  </si>
  <si>
    <t>NMS Horn</t>
  </si>
  <si>
    <t>3744 Klein-Meiseldorf 191</t>
  </si>
  <si>
    <t>michaela.mathies@nms-horn.ac.at</t>
  </si>
  <si>
    <t>Jenny</t>
  </si>
  <si>
    <t>Trampus</t>
  </si>
  <si>
    <t>MS Köflach</t>
  </si>
  <si>
    <t>jenny.trampus@hotmail.com</t>
  </si>
  <si>
    <t>Regina</t>
  </si>
  <si>
    <t>Vonier-Maier</t>
  </si>
  <si>
    <t>(Kontakt über Grass-Muther)</t>
  </si>
  <si>
    <t>Schmittagasse 5a, 6773 Vandans</t>
  </si>
  <si>
    <t>Sarah</t>
  </si>
  <si>
    <t>Berger</t>
  </si>
  <si>
    <t>Julius-Tandler Platz 11/22, 1090 Wien</t>
  </si>
  <si>
    <t>sarahberger144@hotmail.com</t>
  </si>
  <si>
    <t>Stefan</t>
  </si>
  <si>
    <t>Satzger</t>
  </si>
  <si>
    <t>Schulzentrum Kleinwalsertal</t>
  </si>
  <si>
    <t>stefan.satzger@schulzentrum-kleinwalsertal.at</t>
  </si>
  <si>
    <t>Gertrund</t>
  </si>
  <si>
    <t>Raggam</t>
  </si>
  <si>
    <t>MS Neudau</t>
  </si>
  <si>
    <t>Schulgasse 2, 8292 Neudau</t>
  </si>
  <si>
    <t>gerti.raggam@gmx.at</t>
  </si>
  <si>
    <t>Prevolnik</t>
  </si>
  <si>
    <t xml:space="preserve">abgeholt </t>
  </si>
  <si>
    <t>verena.prevolnik@edu.uni-graz.at&gt;</t>
  </si>
  <si>
    <t>wird abgeholt</t>
  </si>
  <si>
    <t>SEMINAR</t>
  </si>
  <si>
    <t>5.6.</t>
  </si>
  <si>
    <t>Gesamt</t>
  </si>
  <si>
    <t>Lager (frei)</t>
  </si>
  <si>
    <t>Bestellungen</t>
  </si>
  <si>
    <t>Einnahmen</t>
  </si>
  <si>
    <t>Ausgaben Lis</t>
  </si>
  <si>
    <t>Ausgaben Laura</t>
  </si>
  <si>
    <t>Gewinn</t>
  </si>
  <si>
    <t>Summe GB</t>
  </si>
  <si>
    <t>Summe MB</t>
  </si>
  <si>
    <t>Summe RD</t>
  </si>
  <si>
    <t>Ausgaben</t>
  </si>
  <si>
    <t>Bezeichnung</t>
  </si>
  <si>
    <t>Druck</t>
  </si>
  <si>
    <t>Verpackungsmaterial</t>
  </si>
  <si>
    <t>Ergebnis</t>
  </si>
  <si>
    <t>t4</t>
  </si>
  <si>
    <t>Maile senden wenn Bestellung im Herbst möglich</t>
  </si>
  <si>
    <t>m.wagner8350 &lt;m.wagner8350@aon.at&gt;</t>
  </si>
  <si>
    <t>In den Hägen 2, 6992 Hirschegg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</si>
</sst>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€&quot;\ * #,##0.00_-;\-&quot;€&quot;\ * #,##0.00_-;_-&quot;€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7"/>
      </top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 style="medium">
        <color theme="7"/>
      </top>
      <bottom/>
      <diagonal/>
    </border>
    <border>
      <left style="thin">
        <color theme="7"/>
      </left>
      <right style="thin">
        <color theme="7"/>
      </right>
      <top style="medium">
        <color theme="7"/>
      </top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/>
      <top/>
      <bottom/>
      <diagonal/>
    </border>
    <border>
      <left style="thin">
        <color theme="7"/>
      </left>
      <right style="thin">
        <color theme="7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62">
    <xf numFmtId="0" fontId="0" fillId="0" borderId="0" xfId="0"/>
    <xf numFmtId="44" fontId="0" fillId="0" borderId="0" xfId="1" applyFont="1"/>
    <xf numFmtId="0" fontId="0" fillId="4" borderId="0" xfId="0" applyFill="1"/>
    <xf numFmtId="0" fontId="4" fillId="0" borderId="0" xfId="0" applyFont="1"/>
    <xf numFmtId="0" fontId="5" fillId="0" borderId="0" xfId="0" applyFont="1"/>
    <xf numFmtId="0" fontId="2" fillId="0" borderId="0" xfId="0" applyFont="1"/>
    <xf numFmtId="0" fontId="0" fillId="5" borderId="0" xfId="0" applyFill="1"/>
    <xf numFmtId="0" fontId="0" fillId="6" borderId="0" xfId="0" applyFill="1"/>
    <xf numFmtId="0" fontId="7" fillId="4" borderId="2" xfId="0" applyFont="1" applyFill="1" applyBorder="1"/>
    <xf numFmtId="0" fontId="7" fillId="5" borderId="2" xfId="0" applyFont="1" applyFill="1" applyBorder="1"/>
    <xf numFmtId="0" fontId="7" fillId="6" borderId="2" xfId="0" applyFont="1" applyFill="1" applyBorder="1"/>
    <xf numFmtId="0" fontId="2" fillId="6" borderId="3" xfId="0" applyFont="1" applyFill="1" applyBorder="1"/>
    <xf numFmtId="0" fontId="4" fillId="2" borderId="4" xfId="0" applyFont="1" applyFill="1" applyBorder="1"/>
    <xf numFmtId="0" fontId="4" fillId="2" borderId="0" xfId="0" applyFont="1" applyFill="1"/>
    <xf numFmtId="0" fontId="5" fillId="0" borderId="1" xfId="0" applyFont="1" applyBorder="1"/>
    <xf numFmtId="44" fontId="0" fillId="0" borderId="0" xfId="0" applyNumberFormat="1"/>
    <xf numFmtId="0" fontId="0" fillId="2" borderId="8" xfId="0" applyFill="1" applyBorder="1"/>
    <xf numFmtId="0" fontId="0" fillId="2" borderId="8" xfId="0" applyFill="1" applyBorder="1" applyAlignment="1">
      <alignment wrapText="1"/>
    </xf>
    <xf numFmtId="0" fontId="0" fillId="3" borderId="8" xfId="0" applyFill="1" applyBorder="1"/>
    <xf numFmtId="0" fontId="0" fillId="4" borderId="8" xfId="0" applyFill="1" applyBorder="1"/>
    <xf numFmtId="44" fontId="0" fillId="2" borderId="8" xfId="1" applyFont="1" applyFill="1" applyBorder="1"/>
    <xf numFmtId="0" fontId="0" fillId="2" borderId="9" xfId="0" applyFill="1" applyBorder="1"/>
    <xf numFmtId="0" fontId="0" fillId="0" borderId="6" xfId="0" applyBorder="1"/>
    <xf numFmtId="0" fontId="0" fillId="0" borderId="6" xfId="0" applyBorder="1" applyAlignment="1">
      <alignment wrapText="1"/>
    </xf>
    <xf numFmtId="0" fontId="0" fillId="3" borderId="6" xfId="0" applyFill="1" applyBorder="1"/>
    <xf numFmtId="0" fontId="0" fillId="4" borderId="6" xfId="0" applyFill="1" applyBorder="1"/>
    <xf numFmtId="44" fontId="0" fillId="0" borderId="6" xfId="1" applyFont="1" applyBorder="1"/>
    <xf numFmtId="0" fontId="0" fillId="0" borderId="7" xfId="0" applyBorder="1"/>
    <xf numFmtId="0" fontId="0" fillId="2" borderId="6" xfId="0" applyFill="1" applyBorder="1"/>
    <xf numFmtId="0" fontId="0" fillId="2" borderId="6" xfId="0" applyFill="1" applyBorder="1" applyAlignment="1">
      <alignment wrapText="1"/>
    </xf>
    <xf numFmtId="44" fontId="0" fillId="2" borderId="6" xfId="1" applyFont="1" applyFill="1" applyBorder="1"/>
    <xf numFmtId="0" fontId="0" fillId="2" borderId="7" xfId="0" applyFill="1" applyBorder="1"/>
    <xf numFmtId="0" fontId="0" fillId="7" borderId="6" xfId="0" applyFill="1" applyBorder="1"/>
    <xf numFmtId="0" fontId="4" fillId="0" borderId="7" xfId="0" applyFont="1" applyBorder="1"/>
    <xf numFmtId="0" fontId="0" fillId="2" borderId="10" xfId="0" applyFill="1" applyBorder="1"/>
    <xf numFmtId="0" fontId="0" fillId="2" borderId="10" xfId="0" applyFill="1" applyBorder="1" applyAlignment="1">
      <alignment wrapText="1"/>
    </xf>
    <xf numFmtId="0" fontId="0" fillId="3" borderId="10" xfId="0" applyFill="1" applyBorder="1"/>
    <xf numFmtId="0" fontId="0" fillId="4" borderId="10" xfId="0" applyFill="1" applyBorder="1"/>
    <xf numFmtId="44" fontId="0" fillId="2" borderId="10" xfId="1" applyFont="1" applyFill="1" applyBorder="1"/>
    <xf numFmtId="0" fontId="4" fillId="2" borderId="5" xfId="0" applyFont="1" applyFill="1" applyBorder="1"/>
    <xf numFmtId="0" fontId="4" fillId="2" borderId="8" xfId="0" applyFont="1" applyFill="1" applyBorder="1"/>
    <xf numFmtId="0" fontId="5" fillId="0" borderId="6" xfId="0" applyFont="1" applyBorder="1" applyAlignment="1">
      <alignment horizontal="left" vertical="center" indent="1"/>
    </xf>
    <xf numFmtId="0" fontId="4" fillId="2" borderId="6" xfId="0" applyFont="1" applyFill="1" applyBorder="1" applyAlignment="1">
      <alignment horizontal="left" vertical="center" indent="1"/>
    </xf>
    <xf numFmtId="0" fontId="4" fillId="0" borderId="6" xfId="0" applyFont="1" applyBorder="1"/>
    <xf numFmtId="0" fontId="4" fillId="2" borderId="6" xfId="0" applyFont="1" applyFill="1" applyBorder="1"/>
    <xf numFmtId="0" fontId="5" fillId="0" borderId="6" xfId="0" applyFont="1" applyBorder="1"/>
    <xf numFmtId="0" fontId="6" fillId="0" borderId="6" xfId="2" applyFont="1" applyBorder="1"/>
    <xf numFmtId="0" fontId="6" fillId="2" borderId="6" xfId="2" applyFont="1" applyFill="1" applyBorder="1"/>
    <xf numFmtId="0" fontId="3" fillId="2" borderId="6" xfId="2" applyFill="1" applyBorder="1"/>
    <xf numFmtId="0" fontId="3" fillId="0" borderId="6" xfId="2" applyBorder="1"/>
    <xf numFmtId="0" fontId="0" fillId="0" borderId="10" xfId="0" applyBorder="1"/>
    <xf numFmtId="0" fontId="3" fillId="2" borderId="8" xfId="2" applyFill="1" applyBorder="1"/>
    <xf numFmtId="0" fontId="2" fillId="0" borderId="11" xfId="0" applyFont="1" applyBorder="1"/>
    <xf numFmtId="0" fontId="2" fillId="3" borderId="11" xfId="0" applyFont="1" applyFill="1" applyBorder="1"/>
    <xf numFmtId="0" fontId="2" fillId="4" borderId="11" xfId="0" applyFont="1" applyFill="1" applyBorder="1"/>
    <xf numFmtId="44" fontId="2" fillId="0" borderId="11" xfId="1" applyFont="1" applyBorder="1"/>
    <xf numFmtId="0" fontId="2" fillId="0" borderId="12" xfId="0" applyFont="1" applyBorder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3">
    <cellStyle name="Link" xfId="2" builtinId="8"/>
    <cellStyle name="Standard" xfId="0" builtinId="0"/>
    <cellStyle name="Währung" xfId="1" builtinId="4"/>
  </cellStyles>
  <dxfs count="15">
    <dxf>
      <fill>
        <patternFill>
          <bgColor theme="8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border outline="0">
        <top style="thin">
          <color theme="7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top style="thin">
          <color theme="7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CCCCFF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CCCCFF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CCCCFF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border outline="0">
        <right style="thin">
          <color theme="7"/>
        </right>
        <top style="thin">
          <color theme="7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theme="7"/>
        </left>
        <right style="thin">
          <color theme="7"/>
        </right>
        <top/>
        <bottom/>
      </border>
    </dxf>
  </dxfs>
  <tableStyles count="0" defaultTableStyle="TableStyleMedium2" defaultPivotStyle="PivotStyleLight16"/>
  <colors>
    <mruColors>
      <color rgb="FFCCCC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65114D-11C4-47CE-B62B-945269792794}" name="Tabelle1" displayName="Tabelle1" ref="A2:T36" totalsRowShown="0" headerRowDxfId="14" tableBorderDxfId="13">
  <autoFilter ref="A2:T36" xr:uid="{2265114D-11C4-47CE-B62B-945269792794}"/>
  <tableColumns count="20">
    <tableColumn id="1" xr3:uid="{27064012-C765-4891-B3DA-2D9294CAFBC4}" name="Vorname"/>
    <tableColumn id="2" xr3:uid="{A2E569B2-FE81-414F-B63A-7F888B542000}" name="Nachname"/>
    <tableColumn id="3" xr3:uid="{14C319BF-350C-4FF6-A3DB-730F32192F57}" name="Schule"/>
    <tableColumn id="4" xr3:uid="{C1FA428E-2454-43B1-8B12-2DFFC4DA3C18}" name="Adresse"/>
    <tableColumn id="5" xr3:uid="{E5348309-A00C-4C34-9723-1548BBF777C6}" name="einzel" dataDxfId="12"/>
    <tableColumn id="6" xr3:uid="{63A155DE-11F3-46ED-A8B9-58CA26B4BB9E}" name="Klasse" dataDxfId="11"/>
    <tableColumn id="7" xr3:uid="{6802A1F7-1995-49AE-B8D6-7019CBD1A792}" name="gratis" dataDxfId="10"/>
    <tableColumn id="8" xr3:uid="{7612213E-F6B4-4A9B-962D-0AD22AF263EE}" name="einzel2"/>
    <tableColumn id="9" xr3:uid="{475AD266-92DB-427A-A8C1-FE3F9DC18612}" name="Klasse3"/>
    <tableColumn id="10" xr3:uid="{CF58ECC4-2C0C-49E6-8326-50147F1A6AC9}" name="gratis4"/>
    <tableColumn id="11" xr3:uid="{DE528443-F6F9-4FAF-AB4E-36E548204367}" name="einzel5" dataDxfId="9"/>
    <tableColumn id="12" xr3:uid="{DA9BBBAA-3F2E-47D3-8365-E83CF09C64B5}" name="Klasse6" dataDxfId="8"/>
    <tableColumn id="13" xr3:uid="{9DBB32B4-8E33-453F-B155-1CC2F409CA2B}" name="gratis7" dataDxfId="7"/>
    <tableColumn id="14" xr3:uid="{AD6B6B9B-D697-4C1E-96B1-51F6FC30885B}" name="Porto"/>
    <tableColumn id="15" xr3:uid="{913D5355-EFE9-4242-A123-EECEDDF74B0D}" name="Preis"/>
    <tableColumn id="16" xr3:uid="{804F81DE-5C13-4621-B5BB-47C7CB2B656E}" name="Bezahlt"/>
    <tableColumn id="17" xr3:uid="{34A556F2-B581-4504-89F8-E0216EF95649}" name="Verschickt"/>
    <tableColumn id="18" xr3:uid="{CDEBF141-251D-4315-B068-7AB0295C6088}" name="Anmerkung"/>
    <tableColumn id="19" xr3:uid="{841D035E-B495-4DA0-ABBC-45B5D6F060BD}" name="Email"/>
    <tableColumn id="20" xr3:uid="{F89984DC-04DC-4C8E-AF99-481D93B7D0E8}" name="Berechnung"/>
  </tableColumns>
  <tableStyleInfo name="TableStyleLight1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C6F2E73-8682-4082-9F36-855CC60F9293}" name="Tabelle7" displayName="Tabelle7" ref="A10:B13" totalsRowCount="1" headerRowDxfId="6" tableBorderDxfId="5">
  <autoFilter ref="A10:B12" xr:uid="{CC6F2E73-8682-4082-9F36-855CC60F9293}"/>
  <tableColumns count="2">
    <tableColumn id="1" xr3:uid="{0B5F13DB-6FCB-4188-99EE-95DFF5DC3903}" name="Bezeichnung" totalsRowLabel="Ergebnis"/>
    <tableColumn id="2" xr3:uid="{AA12C8A8-7173-4AB8-AF2D-CAD586CA19CF}" name="Ausgaben Lis" totalsRowFunction="sum"/>
  </tableColumns>
  <tableStyleInfo name="TableStyleLight1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F97FC78-6842-472C-A763-ED452B1D9B1D}" name="Tabelle79" displayName="Tabelle79" ref="D10:E14" totalsRowCount="1" headerRowDxfId="4" tableBorderDxfId="3">
  <autoFilter ref="D10:E13" xr:uid="{3F97FC78-6842-472C-A763-ED452B1D9B1D}"/>
  <tableColumns count="2">
    <tableColumn id="1" xr3:uid="{CEA8071B-BA65-4613-AE7C-16E5048A5492}" name="Bezeichnung" totalsRowLabel="Ergebnis"/>
    <tableColumn id="2" xr3:uid="{664E2859-3F12-44FD-8CE3-9D351CFF4807}" name="Ausgaben Laura" totalsRowFunction="sum"/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erena.prevolnik@edu.uni-graz.at" TargetMode="External"/><Relationship Id="rId7" Type="http://schemas.openxmlformats.org/officeDocument/2006/relationships/table" Target="../tables/table1.xml"/><Relationship Id="rId2" Type="http://schemas.openxmlformats.org/officeDocument/2006/relationships/hyperlink" Target="mailto:sarahberger144@hotmail.com" TargetMode="External"/><Relationship Id="rId1" Type="http://schemas.openxmlformats.org/officeDocument/2006/relationships/hyperlink" Target="mailto:stefan.satzger@schulzentrum-kleinwalsertal.at" TargetMode="External"/><Relationship Id="rId6" Type="http://schemas.openxmlformats.org/officeDocument/2006/relationships/hyperlink" Target="mailto:gerti.raggam@gmx.at" TargetMode="External"/><Relationship Id="rId5" Type="http://schemas.openxmlformats.org/officeDocument/2006/relationships/hyperlink" Target="mailto:Verena.Sturm@msarnfels.at" TargetMode="External"/><Relationship Id="rId4" Type="http://schemas.openxmlformats.org/officeDocument/2006/relationships/hyperlink" Target="mailto:jenny.trampus@hot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38AD6-EFA5-4885-BF43-9BEEB5CEAFD8}">
  <dimension ref="A1:T36"/>
  <sheetViews>
    <sheetView zoomScale="77" zoomScaleNormal="85" workbookViewId="0">
      <selection activeCell="P27" sqref="P27"/>
    </sheetView>
  </sheetViews>
  <sheetFormatPr baseColWidth="10" defaultColWidth="10.7109375" defaultRowHeight="15" x14ac:dyDescent="0.25"/>
  <cols>
    <col min="1" max="1" width="11.140625" customWidth="1"/>
    <col min="2" max="2" width="18.42578125" bestFit="1" customWidth="1"/>
    <col min="3" max="3" width="27.85546875" customWidth="1"/>
    <col min="4" max="4" width="36.7109375" customWidth="1"/>
    <col min="5" max="5" width="8.42578125" customWidth="1"/>
    <col min="6" max="6" width="8.7109375" customWidth="1"/>
    <col min="7" max="7" width="7.85546875" customWidth="1"/>
    <col min="8" max="8" width="9.5703125" customWidth="1"/>
    <col min="9" max="9" width="9.7109375" customWidth="1"/>
    <col min="10" max="10" width="9" customWidth="1"/>
    <col min="11" max="11" width="9.5703125" customWidth="1"/>
    <col min="12" max="12" width="9.7109375" customWidth="1"/>
    <col min="13" max="13" width="9" customWidth="1"/>
    <col min="14" max="14" width="9.42578125" style="1" customWidth="1"/>
    <col min="15" max="15" width="11.5703125" style="1" customWidth="1"/>
    <col min="16" max="16" width="9.7109375" customWidth="1"/>
    <col min="17" max="17" width="12.28515625" customWidth="1"/>
    <col min="18" max="18" width="13.5703125" bestFit="1" customWidth="1"/>
    <col min="19" max="19" width="43.7109375" bestFit="1" customWidth="1"/>
    <col min="20" max="20" width="13.5703125" customWidth="1"/>
  </cols>
  <sheetData>
    <row r="1" spans="1:20" x14ac:dyDescent="0.25">
      <c r="E1" s="57" t="s">
        <v>0</v>
      </c>
      <c r="F1" s="57"/>
      <c r="G1" s="57"/>
      <c r="H1" s="58" t="s">
        <v>1</v>
      </c>
      <c r="I1" s="58"/>
      <c r="J1" s="58"/>
      <c r="K1" s="59" t="s">
        <v>2</v>
      </c>
      <c r="L1" s="59"/>
      <c r="M1" s="59"/>
    </row>
    <row r="2" spans="1:20" ht="15.75" thickBot="1" x14ac:dyDescent="0.3">
      <c r="A2" s="52" t="s">
        <v>3</v>
      </c>
      <c r="B2" s="52" t="s">
        <v>4</v>
      </c>
      <c r="C2" s="52" t="s">
        <v>5</v>
      </c>
      <c r="D2" s="52" t="s">
        <v>6</v>
      </c>
      <c r="E2" s="53" t="s">
        <v>7</v>
      </c>
      <c r="F2" s="53" t="s">
        <v>8</v>
      </c>
      <c r="G2" s="53" t="s">
        <v>9</v>
      </c>
      <c r="H2" s="52" t="s">
        <v>10</v>
      </c>
      <c r="I2" s="52" t="s">
        <v>11</v>
      </c>
      <c r="J2" s="52" t="s">
        <v>12</v>
      </c>
      <c r="K2" s="54" t="s">
        <v>13</v>
      </c>
      <c r="L2" s="54" t="s">
        <v>14</v>
      </c>
      <c r="M2" s="54" t="s">
        <v>15</v>
      </c>
      <c r="N2" s="55" t="s">
        <v>16</v>
      </c>
      <c r="O2" s="55" t="s">
        <v>17</v>
      </c>
      <c r="P2" s="52" t="s">
        <v>18</v>
      </c>
      <c r="Q2" s="52" t="s">
        <v>19</v>
      </c>
      <c r="R2" s="56" t="s">
        <v>20</v>
      </c>
      <c r="S2" s="52" t="s">
        <v>21</v>
      </c>
      <c r="T2" s="52" t="s">
        <v>22</v>
      </c>
    </row>
    <row r="3" spans="1:20" x14ac:dyDescent="0.25">
      <c r="A3" s="16" t="s">
        <v>23</v>
      </c>
      <c r="B3" s="16" t="s">
        <v>24</v>
      </c>
      <c r="C3" s="17"/>
      <c r="D3" s="17" t="s">
        <v>25</v>
      </c>
      <c r="E3" s="18">
        <v>1</v>
      </c>
      <c r="F3" s="18"/>
      <c r="G3" s="18"/>
      <c r="H3" s="16">
        <v>1</v>
      </c>
      <c r="I3" s="16"/>
      <c r="J3" s="16"/>
      <c r="K3" s="19">
        <v>1</v>
      </c>
      <c r="L3" s="19"/>
      <c r="M3" s="19"/>
      <c r="N3" s="20">
        <v>3</v>
      </c>
      <c r="O3" s="20">
        <f>Bestellungen!$E3*8+Bestellungen!$F3*6+Bestellungen!$H3*8+Bestellungen!$I3*6+Bestellungen!$K3*15+Bestellungen!$L3*10+Bestellungen!$N3</f>
        <v>34</v>
      </c>
      <c r="P3" s="16" t="s">
        <v>26</v>
      </c>
      <c r="Q3" s="16" t="s">
        <v>26</v>
      </c>
      <c r="R3" s="21"/>
      <c r="S3" s="40" t="s">
        <v>27</v>
      </c>
      <c r="T3" s="51">
        <f>IF(Bestellungen!$P3="Ja",Bestellungen!$O3,0)</f>
        <v>34</v>
      </c>
    </row>
    <row r="4" spans="1:20" x14ac:dyDescent="0.25">
      <c r="A4" s="22" t="s">
        <v>28</v>
      </c>
      <c r="B4" s="22" t="s">
        <v>29</v>
      </c>
      <c r="C4" s="23"/>
      <c r="D4" s="23" t="s">
        <v>30</v>
      </c>
      <c r="E4" s="24">
        <v>1</v>
      </c>
      <c r="F4" s="24"/>
      <c r="G4" s="24"/>
      <c r="H4" s="22">
        <v>1</v>
      </c>
      <c r="I4" s="22"/>
      <c r="J4" s="22"/>
      <c r="K4" s="25">
        <v>0</v>
      </c>
      <c r="L4" s="25"/>
      <c r="M4" s="25"/>
      <c r="N4" s="26">
        <v>3</v>
      </c>
      <c r="O4" s="26">
        <f>Bestellungen!$E4*8+Bestellungen!$F4*6+Bestellungen!$H4*8+Bestellungen!$I4*6+Bestellungen!$K4*15+Bestellungen!$L4*10+Bestellungen!$N4</f>
        <v>19</v>
      </c>
      <c r="P4" s="22" t="s">
        <v>26</v>
      </c>
      <c r="Q4" s="22" t="s">
        <v>26</v>
      </c>
      <c r="R4" s="27"/>
      <c r="S4" s="41" t="s">
        <v>31</v>
      </c>
      <c r="T4" s="49">
        <f>IF(Bestellungen!$P4="Ja",Bestellungen!$O4,0)</f>
        <v>19</v>
      </c>
    </row>
    <row r="5" spans="1:20" x14ac:dyDescent="0.25">
      <c r="A5" s="28" t="s">
        <v>32</v>
      </c>
      <c r="B5" s="28" t="s">
        <v>33</v>
      </c>
      <c r="C5" s="29" t="s">
        <v>34</v>
      </c>
      <c r="D5" s="29" t="s">
        <v>35</v>
      </c>
      <c r="E5" s="24">
        <v>1</v>
      </c>
      <c r="F5" s="24"/>
      <c r="G5" s="24"/>
      <c r="H5" s="28">
        <v>1</v>
      </c>
      <c r="I5" s="28"/>
      <c r="J5" s="28"/>
      <c r="K5" s="25"/>
      <c r="L5" s="25"/>
      <c r="M5" s="25"/>
      <c r="N5" s="30">
        <v>3</v>
      </c>
      <c r="O5" s="30">
        <f>Bestellungen!$E5*8+Bestellungen!$F5*6+Bestellungen!$H5*8+Bestellungen!$I5*6+Bestellungen!$K5*15+Bestellungen!$L5*10+Bestellungen!$N5</f>
        <v>19</v>
      </c>
      <c r="P5" s="28" t="s">
        <v>26</v>
      </c>
      <c r="Q5" s="28" t="s">
        <v>26</v>
      </c>
      <c r="R5" s="31"/>
      <c r="S5" s="42" t="s">
        <v>36</v>
      </c>
      <c r="T5" s="48">
        <f>IF(Bestellungen!$P5="Ja",Bestellungen!$O5,0)</f>
        <v>19</v>
      </c>
    </row>
    <row r="6" spans="1:20" ht="30" x14ac:dyDescent="0.25">
      <c r="A6" s="22" t="s">
        <v>37</v>
      </c>
      <c r="B6" s="22" t="s">
        <v>38</v>
      </c>
      <c r="C6" s="23" t="s">
        <v>39</v>
      </c>
      <c r="D6" s="23" t="s">
        <v>40</v>
      </c>
      <c r="E6" s="24">
        <v>1</v>
      </c>
      <c r="F6" s="24"/>
      <c r="G6" s="24"/>
      <c r="H6" s="22">
        <v>1</v>
      </c>
      <c r="I6" s="22"/>
      <c r="J6" s="22"/>
      <c r="K6" s="25">
        <v>0</v>
      </c>
      <c r="L6" s="25"/>
      <c r="M6" s="25"/>
      <c r="N6" s="26">
        <v>3</v>
      </c>
      <c r="O6" s="26">
        <f>Bestellungen!$E6*8+Bestellungen!$F6*6+Bestellungen!$H6*8+Bestellungen!$I6*6+Bestellungen!$K6*15+Bestellungen!$L6*10+Bestellungen!$N6</f>
        <v>19</v>
      </c>
      <c r="P6" s="22" t="s">
        <v>26</v>
      </c>
      <c r="Q6" s="22" t="s">
        <v>26</v>
      </c>
      <c r="R6" s="27"/>
      <c r="S6" s="43" t="s">
        <v>41</v>
      </c>
      <c r="T6" s="49">
        <f>IF(Bestellungen!$P6="Ja",Bestellungen!$O6,0)</f>
        <v>19</v>
      </c>
    </row>
    <row r="7" spans="1:20" x14ac:dyDescent="0.25">
      <c r="A7" s="28" t="s">
        <v>42</v>
      </c>
      <c r="B7" s="28" t="s">
        <v>43</v>
      </c>
      <c r="C7" s="29" t="s">
        <v>44</v>
      </c>
      <c r="D7" s="29" t="s">
        <v>45</v>
      </c>
      <c r="E7" s="24">
        <v>1</v>
      </c>
      <c r="F7" s="24"/>
      <c r="G7" s="24"/>
      <c r="H7" s="28">
        <v>1</v>
      </c>
      <c r="I7" s="28"/>
      <c r="J7" s="28"/>
      <c r="K7" s="25">
        <v>1</v>
      </c>
      <c r="L7" s="25"/>
      <c r="M7" s="25"/>
      <c r="N7" s="30">
        <v>3</v>
      </c>
      <c r="O7" s="30">
        <f>Bestellungen!$E7*8+Bestellungen!$F7*6+Bestellungen!$H7*8+Bestellungen!$I7*6+Bestellungen!$K7*15+Bestellungen!$L7*10+Bestellungen!$N7</f>
        <v>34</v>
      </c>
      <c r="P7" s="28" t="s">
        <v>46</v>
      </c>
      <c r="Q7" s="28" t="s">
        <v>26</v>
      </c>
      <c r="R7" s="31"/>
      <c r="S7" s="44" t="s">
        <v>47</v>
      </c>
      <c r="T7" s="48">
        <f>IF(Bestellungen!$P7="Ja",Bestellungen!$O7,0)</f>
        <v>0</v>
      </c>
    </row>
    <row r="8" spans="1:20" x14ac:dyDescent="0.25">
      <c r="A8" s="22" t="s">
        <v>48</v>
      </c>
      <c r="B8" s="22" t="s">
        <v>49</v>
      </c>
      <c r="C8" s="23"/>
      <c r="D8" s="23"/>
      <c r="E8" s="24">
        <v>1</v>
      </c>
      <c r="F8" s="24"/>
      <c r="G8" s="24"/>
      <c r="H8" s="22"/>
      <c r="I8" s="22"/>
      <c r="J8" s="22"/>
      <c r="K8" s="25"/>
      <c r="L8" s="25"/>
      <c r="M8" s="25"/>
      <c r="N8" s="26">
        <v>3</v>
      </c>
      <c r="O8" s="26">
        <f>Bestellungen!$E8*8+Bestellungen!$F8*6+Bestellungen!$H8*8+Bestellungen!$I8*6+Bestellungen!$K8*15+Bestellungen!$L8*10+Bestellungen!$N8</f>
        <v>11</v>
      </c>
      <c r="P8" s="22" t="s">
        <v>46</v>
      </c>
      <c r="Q8" s="22" t="s">
        <v>46</v>
      </c>
      <c r="R8" s="27"/>
      <c r="S8" s="43" t="s">
        <v>50</v>
      </c>
      <c r="T8" s="49">
        <f>IF(Bestellungen!$P8="Ja",Bestellungen!$O8,0)</f>
        <v>0</v>
      </c>
    </row>
    <row r="9" spans="1:20" x14ac:dyDescent="0.25">
      <c r="A9" s="28" t="s">
        <v>51</v>
      </c>
      <c r="B9" s="28" t="s">
        <v>52</v>
      </c>
      <c r="C9" s="29"/>
      <c r="D9" s="29"/>
      <c r="E9" s="24">
        <v>1</v>
      </c>
      <c r="F9" s="24"/>
      <c r="G9" s="24"/>
      <c r="H9" s="28">
        <v>1</v>
      </c>
      <c r="I9" s="28"/>
      <c r="J9" s="28"/>
      <c r="K9" s="25"/>
      <c r="L9" s="25"/>
      <c r="M9" s="25"/>
      <c r="N9" s="30">
        <v>3</v>
      </c>
      <c r="O9" s="30">
        <f>Bestellungen!$E9*8+Bestellungen!$F9*6+Bestellungen!$H9*8+Bestellungen!$I9*6+Bestellungen!$K9*15+Bestellungen!$L9*10+Bestellungen!$N9</f>
        <v>19</v>
      </c>
      <c r="P9" s="28" t="s">
        <v>26</v>
      </c>
      <c r="Q9" s="28" t="s">
        <v>26</v>
      </c>
      <c r="R9" s="31"/>
      <c r="S9" s="44" t="s">
        <v>53</v>
      </c>
      <c r="T9" s="48">
        <f>IF(Bestellungen!$P9="Ja",Bestellungen!$O9,0)</f>
        <v>19</v>
      </c>
    </row>
    <row r="10" spans="1:20" x14ac:dyDescent="0.25">
      <c r="A10" s="22" t="s">
        <v>54</v>
      </c>
      <c r="B10" s="22" t="s">
        <v>55</v>
      </c>
      <c r="C10" s="23" t="s">
        <v>56</v>
      </c>
      <c r="D10" s="23"/>
      <c r="E10" s="24"/>
      <c r="F10" s="24">
        <v>11</v>
      </c>
      <c r="G10" s="24"/>
      <c r="H10" s="22"/>
      <c r="I10" s="22">
        <v>11</v>
      </c>
      <c r="J10" s="22"/>
      <c r="K10" s="25"/>
      <c r="L10" s="25"/>
      <c r="M10" s="25"/>
      <c r="N10" s="26">
        <v>10</v>
      </c>
      <c r="O10" s="26">
        <f>Bestellungen!$E10*8+Bestellungen!$F10*6+Bestellungen!$H10*8+Bestellungen!$I10*6+Bestellungen!$K10*15+Bestellungen!$L10*10+Bestellungen!$N10</f>
        <v>142</v>
      </c>
      <c r="P10" s="22" t="s">
        <v>26</v>
      </c>
      <c r="Q10" s="22" t="s">
        <v>26</v>
      </c>
      <c r="R10" s="27"/>
      <c r="S10" s="43" t="s">
        <v>57</v>
      </c>
      <c r="T10" s="49">
        <f>IF(Bestellungen!$P10="Ja",Bestellungen!$O10,0)</f>
        <v>142</v>
      </c>
    </row>
    <row r="11" spans="1:20" x14ac:dyDescent="0.25">
      <c r="A11" s="28" t="s">
        <v>51</v>
      </c>
      <c r="B11" s="28" t="s">
        <v>58</v>
      </c>
      <c r="C11" s="29"/>
      <c r="D11" s="29" t="s">
        <v>59</v>
      </c>
      <c r="E11" s="24">
        <v>1</v>
      </c>
      <c r="F11" s="24"/>
      <c r="G11" s="24"/>
      <c r="H11" s="28"/>
      <c r="I11" s="28"/>
      <c r="J11" s="28"/>
      <c r="K11" s="25"/>
      <c r="L11" s="25"/>
      <c r="M11" s="25"/>
      <c r="N11" s="30">
        <v>3</v>
      </c>
      <c r="O11" s="30">
        <f>Bestellungen!$E11*8+Bestellungen!$F11*6+Bestellungen!$H11*8+Bestellungen!$I11*6+Bestellungen!$K11*15+Bestellungen!$L11*10+Bestellungen!$N11</f>
        <v>11</v>
      </c>
      <c r="P11" s="28" t="s">
        <v>26</v>
      </c>
      <c r="Q11" s="28" t="s">
        <v>26</v>
      </c>
      <c r="R11" s="31"/>
      <c r="S11" s="44" t="s">
        <v>60</v>
      </c>
      <c r="T11" s="48">
        <f>IF(Bestellungen!$P11="Ja",Bestellungen!$O11,0)</f>
        <v>11</v>
      </c>
    </row>
    <row r="12" spans="1:20" x14ac:dyDescent="0.25">
      <c r="A12" s="22" t="s">
        <v>61</v>
      </c>
      <c r="B12" s="22" t="s">
        <v>62</v>
      </c>
      <c r="C12" s="23"/>
      <c r="D12" s="23" t="s">
        <v>63</v>
      </c>
      <c r="E12" s="24">
        <v>1</v>
      </c>
      <c r="F12" s="24"/>
      <c r="G12" s="24"/>
      <c r="H12" s="22"/>
      <c r="I12" s="22"/>
      <c r="J12" s="22"/>
      <c r="K12" s="25"/>
      <c r="L12" s="25"/>
      <c r="M12" s="25"/>
      <c r="N12" s="26">
        <v>3</v>
      </c>
      <c r="O12" s="26">
        <f>Bestellungen!$E12*8+Bestellungen!$F12*6+Bestellungen!$H12*8+Bestellungen!$I12*6+Bestellungen!$K12*15+Bestellungen!$L12*10+Bestellungen!$N12</f>
        <v>11</v>
      </c>
      <c r="P12" s="22" t="s">
        <v>26</v>
      </c>
      <c r="Q12" s="22" t="s">
        <v>26</v>
      </c>
      <c r="R12" s="27"/>
      <c r="S12" s="43" t="s">
        <v>64</v>
      </c>
      <c r="T12" s="49">
        <f>IF(Bestellungen!$P12="Ja",Bestellungen!$O12,0)</f>
        <v>11</v>
      </c>
    </row>
    <row r="13" spans="1:20" ht="30" x14ac:dyDescent="0.25">
      <c r="A13" s="28" t="s">
        <v>65</v>
      </c>
      <c r="B13" s="28" t="s">
        <v>66</v>
      </c>
      <c r="C13" s="29" t="s">
        <v>67</v>
      </c>
      <c r="D13" s="29" t="s">
        <v>68</v>
      </c>
      <c r="E13" s="24">
        <v>1</v>
      </c>
      <c r="F13" s="24"/>
      <c r="G13" s="24"/>
      <c r="H13" s="28">
        <v>1</v>
      </c>
      <c r="I13" s="28"/>
      <c r="J13" s="28"/>
      <c r="K13" s="25"/>
      <c r="L13" s="25"/>
      <c r="M13" s="25"/>
      <c r="N13" s="30">
        <v>3</v>
      </c>
      <c r="O13" s="30">
        <f>Bestellungen!$E13*8+Bestellungen!$F13*6+Bestellungen!$H13*8+Bestellungen!$I13*6+Bestellungen!$K13*15+Bestellungen!$L13*10+Bestellungen!$N13</f>
        <v>19</v>
      </c>
      <c r="P13" s="28" t="s">
        <v>46</v>
      </c>
      <c r="Q13" s="28" t="s">
        <v>26</v>
      </c>
      <c r="R13" s="31"/>
      <c r="S13" s="44" t="s">
        <v>69</v>
      </c>
      <c r="T13" s="48">
        <f>IF(Bestellungen!$P13="Ja",Bestellungen!$O13,0)</f>
        <v>0</v>
      </c>
    </row>
    <row r="14" spans="1:20" x14ac:dyDescent="0.25">
      <c r="A14" s="22" t="s">
        <v>70</v>
      </c>
      <c r="B14" s="22" t="s">
        <v>71</v>
      </c>
      <c r="C14" s="23" t="s">
        <v>72</v>
      </c>
      <c r="D14" s="23" t="s">
        <v>73</v>
      </c>
      <c r="E14" s="24">
        <v>1</v>
      </c>
      <c r="F14" s="24"/>
      <c r="G14" s="24"/>
      <c r="H14" s="22">
        <v>1</v>
      </c>
      <c r="I14" s="22"/>
      <c r="J14" s="22"/>
      <c r="K14" s="25"/>
      <c r="L14" s="25"/>
      <c r="M14" s="25"/>
      <c r="N14" s="26">
        <v>3</v>
      </c>
      <c r="O14" s="26">
        <f>Bestellungen!$E14*8+Bestellungen!$F14*6+Bestellungen!$H14*8+Bestellungen!$I14*6+Bestellungen!$K14*15+Bestellungen!$L14*10+Bestellungen!$N14</f>
        <v>19</v>
      </c>
      <c r="P14" s="22" t="s">
        <v>26</v>
      </c>
      <c r="Q14" s="22" t="s">
        <v>26</v>
      </c>
      <c r="R14" s="27"/>
      <c r="S14" s="43" t="s">
        <v>74</v>
      </c>
      <c r="T14" s="49">
        <f>IF(Bestellungen!$P14="Ja",Bestellungen!$O14,0)</f>
        <v>19</v>
      </c>
    </row>
    <row r="15" spans="1:20" x14ac:dyDescent="0.25">
      <c r="A15" s="28" t="s">
        <v>75</v>
      </c>
      <c r="B15" s="28" t="s">
        <v>76</v>
      </c>
      <c r="C15" s="29"/>
      <c r="D15" s="29" t="s">
        <v>77</v>
      </c>
      <c r="E15" s="24">
        <v>1</v>
      </c>
      <c r="F15" s="24"/>
      <c r="G15" s="24"/>
      <c r="H15" s="28"/>
      <c r="I15" s="28"/>
      <c r="J15" s="28"/>
      <c r="K15" s="25"/>
      <c r="L15" s="25"/>
      <c r="M15" s="25"/>
      <c r="N15" s="30">
        <v>3</v>
      </c>
      <c r="O15" s="30">
        <f>Bestellungen!$E15*8+Bestellungen!$F15*6+Bestellungen!$H15*8+Bestellungen!$I15*6+Bestellungen!$K15*15+Bestellungen!$L15*10+Bestellungen!$N15</f>
        <v>11</v>
      </c>
      <c r="P15" s="28" t="s">
        <v>26</v>
      </c>
      <c r="Q15" s="28" t="s">
        <v>26</v>
      </c>
      <c r="R15" s="31"/>
      <c r="S15" s="44" t="s">
        <v>78</v>
      </c>
      <c r="T15" s="48">
        <f>IF(Bestellungen!$P15="Ja",Bestellungen!$O15,0)</f>
        <v>11</v>
      </c>
    </row>
    <row r="16" spans="1:20" x14ac:dyDescent="0.25">
      <c r="A16" s="22" t="s">
        <v>79</v>
      </c>
      <c r="B16" s="22" t="s">
        <v>80</v>
      </c>
      <c r="C16" s="23"/>
      <c r="D16" s="23" t="s">
        <v>81</v>
      </c>
      <c r="E16" s="24">
        <v>1</v>
      </c>
      <c r="F16" s="24"/>
      <c r="G16" s="24"/>
      <c r="H16" s="22"/>
      <c r="I16" s="22"/>
      <c r="J16" s="22"/>
      <c r="K16" s="25"/>
      <c r="L16" s="25"/>
      <c r="M16" s="25"/>
      <c r="N16" s="26">
        <v>3</v>
      </c>
      <c r="O16" s="26">
        <f>Bestellungen!$E16*8+Bestellungen!$F16*6+Bestellungen!$H16*8+Bestellungen!$I16*6+Bestellungen!$K16*15+Bestellungen!$L16*10+Bestellungen!$N16</f>
        <v>11</v>
      </c>
      <c r="P16" s="22" t="s">
        <v>26</v>
      </c>
      <c r="Q16" s="22" t="s">
        <v>26</v>
      </c>
      <c r="R16" s="27"/>
      <c r="S16" s="43" t="s">
        <v>82</v>
      </c>
      <c r="T16" s="49">
        <f>IF(Bestellungen!$P16="Ja",Bestellungen!$O16,0)</f>
        <v>11</v>
      </c>
    </row>
    <row r="17" spans="1:20" x14ac:dyDescent="0.25">
      <c r="A17" s="28" t="s">
        <v>83</v>
      </c>
      <c r="B17" s="28" t="s">
        <v>84</v>
      </c>
      <c r="C17" s="29"/>
      <c r="D17" s="29" t="s">
        <v>85</v>
      </c>
      <c r="E17" s="24">
        <v>1</v>
      </c>
      <c r="F17" s="24"/>
      <c r="G17" s="24"/>
      <c r="H17" s="28"/>
      <c r="I17" s="28"/>
      <c r="J17" s="28"/>
      <c r="K17" s="25"/>
      <c r="L17" s="25"/>
      <c r="M17" s="25"/>
      <c r="N17" s="30">
        <v>3</v>
      </c>
      <c r="O17" s="30">
        <f>Bestellungen!$E17*8+Bestellungen!$F17*6+Bestellungen!$H17*8+Bestellungen!$I17*6+Bestellungen!$K17*15+Bestellungen!$L17*10+Bestellungen!$N17</f>
        <v>11</v>
      </c>
      <c r="P17" s="28" t="s">
        <v>26</v>
      </c>
      <c r="Q17" s="28" t="s">
        <v>26</v>
      </c>
      <c r="R17" s="31"/>
      <c r="S17" s="44" t="s">
        <v>86</v>
      </c>
      <c r="T17" s="48">
        <f>IF(Bestellungen!$P17="Ja",Bestellungen!$O17,0)</f>
        <v>11</v>
      </c>
    </row>
    <row r="18" spans="1:20" x14ac:dyDescent="0.25">
      <c r="A18" s="22" t="s">
        <v>87</v>
      </c>
      <c r="B18" s="22" t="s">
        <v>88</v>
      </c>
      <c r="C18" s="23"/>
      <c r="D18" s="23" t="s">
        <v>89</v>
      </c>
      <c r="E18" s="24">
        <v>1</v>
      </c>
      <c r="F18" s="24"/>
      <c r="G18" s="24"/>
      <c r="H18" s="22"/>
      <c r="I18" s="22"/>
      <c r="J18" s="22"/>
      <c r="K18" s="25"/>
      <c r="L18" s="25"/>
      <c r="M18" s="25"/>
      <c r="N18" s="26">
        <v>3</v>
      </c>
      <c r="O18" s="26">
        <f>Bestellungen!$E18*8+Bestellungen!$F18*6+Bestellungen!$H18*8+Bestellungen!$I18*6+Bestellungen!$K18*15+Bestellungen!$L18*10+Bestellungen!$N18</f>
        <v>11</v>
      </c>
      <c r="P18" s="22" t="s">
        <v>26</v>
      </c>
      <c r="Q18" s="22" t="s">
        <v>26</v>
      </c>
      <c r="R18" s="27"/>
      <c r="S18" s="43" t="s">
        <v>90</v>
      </c>
      <c r="T18" s="49">
        <f>IF(Bestellungen!$P18="Ja",Bestellungen!$O18,0)</f>
        <v>11</v>
      </c>
    </row>
    <row r="19" spans="1:20" ht="30" x14ac:dyDescent="0.25">
      <c r="A19" s="28" t="s">
        <v>91</v>
      </c>
      <c r="B19" s="28" t="s">
        <v>92</v>
      </c>
      <c r="C19" s="29"/>
      <c r="D19" s="29" t="s">
        <v>93</v>
      </c>
      <c r="E19" s="24">
        <v>1</v>
      </c>
      <c r="F19" s="24"/>
      <c r="G19" s="24"/>
      <c r="H19" s="28"/>
      <c r="I19" s="28"/>
      <c r="J19" s="28"/>
      <c r="K19" s="25">
        <v>1</v>
      </c>
      <c r="L19" s="25"/>
      <c r="M19" s="25"/>
      <c r="N19" s="30">
        <v>3</v>
      </c>
      <c r="O19" s="30">
        <f>Bestellungen!$E19*8+Bestellungen!$F19*6+Bestellungen!$H19*8+Bestellungen!$I19*6+Bestellungen!$K19*15+Bestellungen!$L19*10+Bestellungen!$N19</f>
        <v>26</v>
      </c>
      <c r="P19" s="28" t="s">
        <v>26</v>
      </c>
      <c r="Q19" s="28" t="s">
        <v>26</v>
      </c>
      <c r="R19" s="31"/>
      <c r="S19" s="44" t="s">
        <v>94</v>
      </c>
      <c r="T19" s="48">
        <f>IF(Bestellungen!$P19="Ja",Bestellungen!$O19,0)</f>
        <v>26</v>
      </c>
    </row>
    <row r="20" spans="1:20" x14ac:dyDescent="0.25">
      <c r="A20" s="22" t="s">
        <v>48</v>
      </c>
      <c r="B20" s="22" t="s">
        <v>95</v>
      </c>
      <c r="C20" s="23" t="s">
        <v>96</v>
      </c>
      <c r="D20" s="23" t="s">
        <v>97</v>
      </c>
      <c r="E20" s="24">
        <v>1</v>
      </c>
      <c r="F20" s="24"/>
      <c r="G20" s="24"/>
      <c r="H20" s="22"/>
      <c r="I20" s="22"/>
      <c r="J20" s="22"/>
      <c r="K20" s="25"/>
      <c r="L20" s="25"/>
      <c r="M20" s="25"/>
      <c r="N20" s="26">
        <v>3</v>
      </c>
      <c r="O20" s="26">
        <f>Bestellungen!$E20*8+Bestellungen!$F20*6+Bestellungen!$H20*8+Bestellungen!$I20*6+Bestellungen!$K20*15+Bestellungen!$L20*10+Bestellungen!$N20</f>
        <v>11</v>
      </c>
      <c r="P20" s="22" t="s">
        <v>46</v>
      </c>
      <c r="Q20" s="22" t="s">
        <v>26</v>
      </c>
      <c r="R20" s="27"/>
      <c r="S20" s="45"/>
      <c r="T20" s="49">
        <f>IF(Bestellungen!$P20="Ja",Bestellungen!$O20,0)</f>
        <v>0</v>
      </c>
    </row>
    <row r="21" spans="1:20" x14ac:dyDescent="0.25">
      <c r="A21" s="28" t="s">
        <v>51</v>
      </c>
      <c r="B21" s="28" t="s">
        <v>98</v>
      </c>
      <c r="C21" s="29" t="s">
        <v>99</v>
      </c>
      <c r="D21" s="29"/>
      <c r="E21" s="24">
        <v>1</v>
      </c>
      <c r="F21" s="24"/>
      <c r="G21" s="24"/>
      <c r="H21" s="28"/>
      <c r="I21" s="28"/>
      <c r="J21" s="28"/>
      <c r="K21" s="25"/>
      <c r="L21" s="25"/>
      <c r="M21" s="25"/>
      <c r="N21" s="30">
        <v>3</v>
      </c>
      <c r="O21" s="30">
        <f>Bestellungen!$E21*8+Bestellungen!$F21*6+Bestellungen!$H21*8+Bestellungen!$I21*6+Bestellungen!$K21*15+Bestellungen!$L21*10+Bestellungen!$N21</f>
        <v>11</v>
      </c>
      <c r="P21" s="28" t="s">
        <v>26</v>
      </c>
      <c r="Q21" s="28" t="s">
        <v>26</v>
      </c>
      <c r="R21" s="31"/>
      <c r="S21" s="44" t="s">
        <v>100</v>
      </c>
      <c r="T21" s="48">
        <f>IF(Bestellungen!$P21="Ja",Bestellungen!$O21,0)</f>
        <v>11</v>
      </c>
    </row>
    <row r="22" spans="1:20" ht="30" x14ac:dyDescent="0.25">
      <c r="A22" s="22" t="s">
        <v>101</v>
      </c>
      <c r="B22" s="22" t="s">
        <v>102</v>
      </c>
      <c r="C22" s="23" t="s">
        <v>103</v>
      </c>
      <c r="D22" s="23" t="s">
        <v>104</v>
      </c>
      <c r="E22" s="24">
        <v>1</v>
      </c>
      <c r="F22" s="24"/>
      <c r="G22" s="24"/>
      <c r="H22" s="22">
        <v>1</v>
      </c>
      <c r="I22" s="22"/>
      <c r="J22" s="22"/>
      <c r="K22" s="25">
        <v>1</v>
      </c>
      <c r="L22" s="25"/>
      <c r="M22" s="25"/>
      <c r="N22" s="26">
        <v>3</v>
      </c>
      <c r="O22" s="26">
        <f>Bestellungen!$E22*8+Bestellungen!$F22*6+Bestellungen!$H22*8+Bestellungen!$I22*6+Bestellungen!$K22*15+Bestellungen!$L22*10+Bestellungen!$N22</f>
        <v>34</v>
      </c>
      <c r="P22" s="22" t="s">
        <v>26</v>
      </c>
      <c r="Q22" s="22" t="s">
        <v>26</v>
      </c>
      <c r="R22" s="27"/>
      <c r="S22" s="43" t="s">
        <v>105</v>
      </c>
      <c r="T22" s="49">
        <f>IF(Bestellungen!$P22="Ja",Bestellungen!$O22,0)</f>
        <v>34</v>
      </c>
    </row>
    <row r="23" spans="1:20" x14ac:dyDescent="0.25">
      <c r="A23" s="28" t="s">
        <v>106</v>
      </c>
      <c r="B23" s="28" t="s">
        <v>107</v>
      </c>
      <c r="C23" s="29" t="s">
        <v>108</v>
      </c>
      <c r="D23" s="28" t="s">
        <v>109</v>
      </c>
      <c r="E23" s="24">
        <v>1</v>
      </c>
      <c r="F23" s="24"/>
      <c r="G23" s="24"/>
      <c r="H23" s="28"/>
      <c r="I23" s="28"/>
      <c r="J23" s="28"/>
      <c r="K23" s="25"/>
      <c r="L23" s="25"/>
      <c r="M23" s="25"/>
      <c r="N23" s="30">
        <v>3</v>
      </c>
      <c r="O23" s="30">
        <f>Bestellungen!$E23*8+Bestellungen!$F23*6+Bestellungen!$H23*8+Bestellungen!$I23*6+Bestellungen!$K23*15+Bestellungen!$L23*10+Bestellungen!$N23</f>
        <v>11</v>
      </c>
      <c r="P23" s="28" t="s">
        <v>46</v>
      </c>
      <c r="Q23" s="28" t="s">
        <v>26</v>
      </c>
      <c r="R23" s="31"/>
      <c r="S23" s="44" t="s">
        <v>110</v>
      </c>
      <c r="T23" s="48">
        <f>IF(Bestellungen!$P23="Ja",Bestellungen!$O23,0)</f>
        <v>0</v>
      </c>
    </row>
    <row r="24" spans="1:20" x14ac:dyDescent="0.25">
      <c r="A24" s="22" t="s">
        <v>111</v>
      </c>
      <c r="B24" s="22" t="s">
        <v>112</v>
      </c>
      <c r="C24" s="23" t="s">
        <v>113</v>
      </c>
      <c r="D24" s="23"/>
      <c r="E24" s="24"/>
      <c r="F24" s="24"/>
      <c r="G24" s="24"/>
      <c r="H24" s="22"/>
      <c r="I24" s="22"/>
      <c r="J24" s="22"/>
      <c r="K24" s="25"/>
      <c r="L24" s="25"/>
      <c r="M24" s="25"/>
      <c r="N24" s="26">
        <v>0</v>
      </c>
      <c r="O24" s="26">
        <f>Bestellungen!$E24*8+Bestellungen!$F24*6+Bestellungen!$H24*8+Bestellungen!$I24*6+Bestellungen!$K24*15+Bestellungen!$L24*10+Bestellungen!$N24</f>
        <v>0</v>
      </c>
      <c r="P24" s="22" t="s">
        <v>46</v>
      </c>
      <c r="Q24" s="22" t="s">
        <v>26</v>
      </c>
      <c r="R24" s="27"/>
      <c r="S24" s="45" t="s">
        <v>114</v>
      </c>
      <c r="T24" s="49">
        <f>IF(Bestellungen!$P24="Ja",Bestellungen!$O24,0)</f>
        <v>0</v>
      </c>
    </row>
    <row r="25" spans="1:20" x14ac:dyDescent="0.25">
      <c r="A25" s="28" t="s">
        <v>115</v>
      </c>
      <c r="B25" s="28" t="s">
        <v>116</v>
      </c>
      <c r="C25" s="29" t="s">
        <v>117</v>
      </c>
      <c r="D25" s="29" t="s">
        <v>118</v>
      </c>
      <c r="E25" s="24">
        <v>1</v>
      </c>
      <c r="F25" s="24"/>
      <c r="G25" s="24"/>
      <c r="H25" s="28"/>
      <c r="I25" s="28"/>
      <c r="J25" s="28"/>
      <c r="K25" s="25"/>
      <c r="L25" s="25"/>
      <c r="M25" s="25"/>
      <c r="N25" s="30">
        <v>3</v>
      </c>
      <c r="O25" s="30">
        <f>Bestellungen!$E25*8+Bestellungen!$F25*6+Bestellungen!$H25*8+Bestellungen!$I25*6+Bestellungen!$K25*15+Bestellungen!$L25*10+Bestellungen!$N25</f>
        <v>11</v>
      </c>
      <c r="P25" s="28" t="s">
        <v>26</v>
      </c>
      <c r="Q25" s="28" t="s">
        <v>26</v>
      </c>
      <c r="R25" s="31"/>
      <c r="S25" s="44"/>
      <c r="T25" s="48">
        <f>IF(Bestellungen!$P25="Ja",Bestellungen!$O25,0)</f>
        <v>11</v>
      </c>
    </row>
    <row r="26" spans="1:20" x14ac:dyDescent="0.25">
      <c r="A26" s="22" t="s">
        <v>119</v>
      </c>
      <c r="B26" s="22" t="s">
        <v>120</v>
      </c>
      <c r="C26" s="23"/>
      <c r="D26" s="23" t="s">
        <v>121</v>
      </c>
      <c r="E26" s="24">
        <v>1</v>
      </c>
      <c r="F26" s="24"/>
      <c r="G26" s="24"/>
      <c r="H26" s="22"/>
      <c r="I26" s="22"/>
      <c r="J26" s="22"/>
      <c r="K26" s="25"/>
      <c r="L26" s="25"/>
      <c r="M26" s="25"/>
      <c r="N26" s="26">
        <v>3</v>
      </c>
      <c r="O26" s="26">
        <f>Bestellungen!$E26*8+Bestellungen!$F26*6+Bestellungen!$H26*8+Bestellungen!$I26*6+Bestellungen!$K26*15+Bestellungen!$L26*10+Bestellungen!$N26</f>
        <v>11</v>
      </c>
      <c r="P26" s="22" t="s">
        <v>26</v>
      </c>
      <c r="Q26" s="22" t="s">
        <v>26</v>
      </c>
      <c r="R26" s="27"/>
      <c r="S26" s="46" t="s">
        <v>122</v>
      </c>
      <c r="T26" s="49">
        <f>IF(Bestellungen!$P26="Ja",Bestellungen!$O26,0)</f>
        <v>11</v>
      </c>
    </row>
    <row r="27" spans="1:20" x14ac:dyDescent="0.25">
      <c r="A27" s="32" t="s">
        <v>123</v>
      </c>
      <c r="B27" s="32" t="s">
        <v>124</v>
      </c>
      <c r="C27" s="29" t="s">
        <v>125</v>
      </c>
      <c r="D27" s="29" t="s">
        <v>156</v>
      </c>
      <c r="E27" s="24"/>
      <c r="F27" s="24">
        <v>40</v>
      </c>
      <c r="G27" s="24">
        <v>2</v>
      </c>
      <c r="H27" s="28"/>
      <c r="I27" s="28">
        <v>40</v>
      </c>
      <c r="J27" s="28">
        <v>2</v>
      </c>
      <c r="K27" s="25"/>
      <c r="L27" s="25">
        <v>40</v>
      </c>
      <c r="M27" s="25">
        <v>2</v>
      </c>
      <c r="N27" s="30">
        <f>16.81*2</f>
        <v>33.619999999999997</v>
      </c>
      <c r="O27" s="30">
        <f>Bestellungen!$E27*8+Bestellungen!$F27*6+Bestellungen!$H27*8+Bestellungen!$I27*6+Bestellungen!$K27*15+Bestellungen!$L27*10+Bestellungen!$N27</f>
        <v>913.62</v>
      </c>
      <c r="P27" s="28" t="s">
        <v>46</v>
      </c>
      <c r="Q27" s="28" t="s">
        <v>26</v>
      </c>
      <c r="R27" s="31"/>
      <c r="S27" s="47" t="s">
        <v>126</v>
      </c>
      <c r="T27" s="48">
        <f>IF(Bestellungen!$P27="Ja",Bestellungen!$O27,0)</f>
        <v>0</v>
      </c>
    </row>
    <row r="28" spans="1:20" x14ac:dyDescent="0.25">
      <c r="A28" s="22"/>
      <c r="B28" s="22"/>
      <c r="C28" s="23"/>
      <c r="D28" s="23"/>
      <c r="E28" s="24"/>
      <c r="F28" s="24"/>
      <c r="G28" s="24"/>
      <c r="H28" s="22"/>
      <c r="I28" s="22"/>
      <c r="J28" s="22"/>
      <c r="K28" s="25"/>
      <c r="L28" s="25"/>
      <c r="M28" s="25"/>
      <c r="N28" s="26"/>
      <c r="O28" s="26"/>
      <c r="P28" s="22"/>
      <c r="Q28" s="22"/>
      <c r="R28" s="27"/>
      <c r="S28" s="46"/>
      <c r="T28" s="49">
        <f>IF(Bestellungen!$P28="Ja",Bestellungen!$O28,0)</f>
        <v>0</v>
      </c>
    </row>
    <row r="29" spans="1:20" x14ac:dyDescent="0.25">
      <c r="A29" s="28" t="s">
        <v>127</v>
      </c>
      <c r="B29" s="28" t="s">
        <v>128</v>
      </c>
      <c r="C29" s="29" t="s">
        <v>129</v>
      </c>
      <c r="D29" s="29" t="s">
        <v>130</v>
      </c>
      <c r="E29" s="24">
        <v>1</v>
      </c>
      <c r="F29" s="24"/>
      <c r="G29" s="24"/>
      <c r="H29" s="28"/>
      <c r="I29" s="28"/>
      <c r="J29" s="28"/>
      <c r="K29" s="25"/>
      <c r="L29" s="25"/>
      <c r="M29" s="25"/>
      <c r="N29" s="30">
        <v>3</v>
      </c>
      <c r="O29" s="30">
        <f>Bestellungen!$E29*8+Bestellungen!$F29*6+Bestellungen!$H29*8+Bestellungen!$I29*6+Bestellungen!$K29*15+Bestellungen!$L29*10+Bestellungen!$N29</f>
        <v>11</v>
      </c>
      <c r="P29" s="28" t="s">
        <v>26</v>
      </c>
      <c r="Q29" s="28" t="s">
        <v>26</v>
      </c>
      <c r="R29" s="31"/>
      <c r="S29" s="44" t="s">
        <v>131</v>
      </c>
      <c r="T29" s="48">
        <f>IF(Bestellungen!$P29="Ja",Bestellungen!$O29,0)</f>
        <v>11</v>
      </c>
    </row>
    <row r="30" spans="1:20" x14ac:dyDescent="0.25">
      <c r="A30" s="22" t="s">
        <v>28</v>
      </c>
      <c r="B30" s="22" t="s">
        <v>132</v>
      </c>
      <c r="C30" s="22"/>
      <c r="D30" s="23" t="s">
        <v>133</v>
      </c>
      <c r="E30" s="24">
        <v>41</v>
      </c>
      <c r="F30" s="24"/>
      <c r="G30" s="24"/>
      <c r="H30" s="22"/>
      <c r="I30" s="22"/>
      <c r="J30" s="22"/>
      <c r="K30" s="25"/>
      <c r="L30" s="25"/>
      <c r="M30" s="25"/>
      <c r="N30" s="26">
        <v>0</v>
      </c>
      <c r="O30" s="26">
        <v>205</v>
      </c>
      <c r="P30" s="22" t="s">
        <v>26</v>
      </c>
      <c r="Q30" s="22" t="s">
        <v>26</v>
      </c>
      <c r="R30" s="27"/>
      <c r="S30" s="46" t="s">
        <v>134</v>
      </c>
      <c r="T30" s="49">
        <f>IF(Bestellungen!$P30="Ja",Bestellungen!$O30,0)</f>
        <v>205</v>
      </c>
    </row>
    <row r="31" spans="1:20" x14ac:dyDescent="0.25">
      <c r="A31" s="28" t="s">
        <v>28</v>
      </c>
      <c r="B31" s="28" t="s">
        <v>29</v>
      </c>
      <c r="C31" s="28"/>
      <c r="D31" s="29" t="s">
        <v>30</v>
      </c>
      <c r="E31" s="24"/>
      <c r="F31" s="24">
        <v>24</v>
      </c>
      <c r="G31" s="24">
        <v>1</v>
      </c>
      <c r="H31" s="28"/>
      <c r="I31" s="28">
        <v>30</v>
      </c>
      <c r="J31" s="28">
        <v>1</v>
      </c>
      <c r="K31" s="25"/>
      <c r="L31" s="25"/>
      <c r="M31" s="25"/>
      <c r="N31" s="30"/>
      <c r="O31" s="30">
        <f>Bestellungen!$E31*8+Bestellungen!$F31*6+Bestellungen!$H31*8+Bestellungen!$I31*6+Bestellungen!$K31*15+Bestellungen!$L31*10+Bestellungen!$N31</f>
        <v>324</v>
      </c>
      <c r="P31" s="28" t="s">
        <v>46</v>
      </c>
      <c r="Q31" s="28" t="s">
        <v>46</v>
      </c>
      <c r="R31" s="31"/>
      <c r="S31" s="48" t="s">
        <v>31</v>
      </c>
      <c r="T31" s="48">
        <f>IF(Bestellungen!$P31="Ja",Bestellungen!$O31,0)</f>
        <v>0</v>
      </c>
    </row>
    <row r="32" spans="1:20" x14ac:dyDescent="0.25">
      <c r="A32" s="22" t="s">
        <v>111</v>
      </c>
      <c r="B32" s="22" t="s">
        <v>112</v>
      </c>
      <c r="C32" s="22" t="s">
        <v>113</v>
      </c>
      <c r="D32" s="23"/>
      <c r="E32" s="24"/>
      <c r="F32" s="24">
        <v>47</v>
      </c>
      <c r="G32" s="24">
        <v>2</v>
      </c>
      <c r="H32" s="22"/>
      <c r="I32" s="22">
        <v>47</v>
      </c>
      <c r="J32" s="22">
        <v>2</v>
      </c>
      <c r="K32" s="25"/>
      <c r="L32" s="25">
        <v>47</v>
      </c>
      <c r="M32" s="25">
        <v>2</v>
      </c>
      <c r="N32" s="26">
        <v>0</v>
      </c>
      <c r="O32" s="26">
        <f>Bestellungen!$E32*8+Bestellungen!$F32*6+Bestellungen!$H32*8+Bestellungen!$I32*6+Bestellungen!$K32*15+Bestellungen!$L32*10+Bestellungen!$N32</f>
        <v>1034</v>
      </c>
      <c r="P32" s="22" t="s">
        <v>46</v>
      </c>
      <c r="Q32" s="22" t="s">
        <v>46</v>
      </c>
      <c r="R32" s="27" t="s">
        <v>135</v>
      </c>
      <c r="S32" s="49" t="s">
        <v>114</v>
      </c>
      <c r="T32" s="49">
        <f>IF(Bestellungen!$P32="Ja",Bestellungen!$O32,0)</f>
        <v>0</v>
      </c>
    </row>
    <row r="33" spans="1:20" x14ac:dyDescent="0.25">
      <c r="A33" s="28" t="s">
        <v>127</v>
      </c>
      <c r="B33" s="28" t="s">
        <v>128</v>
      </c>
      <c r="C33" s="29" t="s">
        <v>129</v>
      </c>
      <c r="D33" s="29" t="s">
        <v>130</v>
      </c>
      <c r="E33" s="24"/>
      <c r="F33" s="24"/>
      <c r="G33" s="24"/>
      <c r="H33" s="28"/>
      <c r="I33" s="28"/>
      <c r="J33" s="28"/>
      <c r="K33" s="25"/>
      <c r="L33" s="25"/>
      <c r="M33" s="25"/>
      <c r="N33" s="30"/>
      <c r="O33" s="30">
        <f>Bestellungen!$E33*8+Bestellungen!$F33*6+Bestellungen!$H33*8+Bestellungen!$I33*6+Bestellungen!$K33*15+Bestellungen!$L33*10+Bestellungen!$N33</f>
        <v>0</v>
      </c>
      <c r="P33" s="28"/>
      <c r="Q33" s="28"/>
      <c r="R33" s="31"/>
      <c r="S33" s="48" t="s">
        <v>131</v>
      </c>
      <c r="T33" s="48">
        <f>IF(Bestellungen!$P33="Ja",Bestellungen!$O33,0)</f>
        <v>0</v>
      </c>
    </row>
    <row r="34" spans="1:20" x14ac:dyDescent="0.25">
      <c r="A34" s="22" t="s">
        <v>136</v>
      </c>
      <c r="B34" s="22" t="s">
        <v>137</v>
      </c>
      <c r="C34" s="22"/>
      <c r="D34" s="23"/>
      <c r="E34" s="24">
        <v>8</v>
      </c>
      <c r="F34" s="24"/>
      <c r="G34" s="24">
        <v>1</v>
      </c>
      <c r="H34" s="22">
        <v>9</v>
      </c>
      <c r="I34" s="22"/>
      <c r="J34" s="22"/>
      <c r="K34" s="25"/>
      <c r="L34" s="25"/>
      <c r="M34" s="25"/>
      <c r="N34" s="26"/>
      <c r="O34" s="26">
        <f>Bestellungen!$E34*8+Bestellungen!$F34*6+Bestellungen!$H34*8+Bestellungen!$I34*6+Bestellungen!$K34*15+Bestellungen!$L34*10+Bestellungen!$N34</f>
        <v>136</v>
      </c>
      <c r="P34" s="22" t="s">
        <v>26</v>
      </c>
      <c r="Q34" s="22" t="s">
        <v>26</v>
      </c>
      <c r="R34" s="33"/>
      <c r="S34" s="22"/>
      <c r="T34" s="22">
        <f>IF(Bestellungen!$P34="Ja",Bestellungen!$O34,0)</f>
        <v>136</v>
      </c>
    </row>
    <row r="35" spans="1:20" x14ac:dyDescent="0.25">
      <c r="A35" s="34"/>
      <c r="B35" s="34"/>
      <c r="C35" s="34"/>
      <c r="D35" s="35"/>
      <c r="E35" s="36"/>
      <c r="F35" s="36"/>
      <c r="G35" s="36"/>
      <c r="H35" s="34"/>
      <c r="I35" s="34"/>
      <c r="J35" s="34"/>
      <c r="K35" s="37"/>
      <c r="L35" s="37"/>
      <c r="M35" s="37"/>
      <c r="N35" s="38"/>
      <c r="O35" s="38">
        <f>Bestellungen!$E35*8+Bestellungen!$F35*6+Bestellungen!$H35*8+Bestellungen!$I35*6+Bestellungen!$K35*15+Bestellungen!$L35*10+Bestellungen!$N35</f>
        <v>0</v>
      </c>
      <c r="P35" s="34"/>
      <c r="Q35" s="34"/>
      <c r="R35" s="39"/>
      <c r="S35" s="28" t="s">
        <v>153</v>
      </c>
      <c r="T35" s="28">
        <f>IF(Bestellungen!$P35="Ja",Bestellungen!$O35,0)</f>
        <v>0</v>
      </c>
    </row>
    <row r="36" spans="1:20" x14ac:dyDescent="0.25">
      <c r="S36" s="50"/>
      <c r="T36" s="50"/>
    </row>
  </sheetData>
  <mergeCells count="3">
    <mergeCell ref="E1:G1"/>
    <mergeCell ref="H1:J1"/>
    <mergeCell ref="K1:M1"/>
  </mergeCells>
  <conditionalFormatting sqref="P3:Q35">
    <cfRule type="containsText" dxfId="2" priority="2" operator="containsText" text="Ja">
      <formula>NOT(ISERROR(SEARCH("Ja",P3)))</formula>
    </cfRule>
  </conditionalFormatting>
  <conditionalFormatting sqref="P3:Q35">
    <cfRule type="containsText" dxfId="1" priority="3" operator="containsText" text="nein">
      <formula>NOT(ISERROR(SEARCH("nein",P3)))</formula>
    </cfRule>
  </conditionalFormatting>
  <conditionalFormatting sqref="N2:N35">
    <cfRule type="containsBlanks" dxfId="0" priority="1">
      <formula>LEN(TRIM(N2))=0</formula>
    </cfRule>
  </conditionalFormatting>
  <dataValidations count="1">
    <dataValidation type="list" allowBlank="1" showInputMessage="1" showErrorMessage="1" sqref="P3:Q35" xr:uid="{3F7F695B-1FC7-45E8-96E8-D8F6E9A6CD95}">
      <formula1>"Ja,nein"</formula1>
    </dataValidation>
  </dataValidations>
  <hyperlinks>
    <hyperlink ref="S27" r:id="rId1" xr:uid="{1E563D5B-F432-4A7A-AA51-393145126BEA}"/>
    <hyperlink ref="S26" r:id="rId2" xr:uid="{16E75CB8-0992-45CA-8315-9671E6BBFE84}"/>
    <hyperlink ref="S30" r:id="rId3" display="mailto:verena.prevolnik@edu.uni-graz.at" xr:uid="{01397F7C-1E4F-4BE7-AAD6-2A3258B391A1}"/>
    <hyperlink ref="S32" r:id="rId4" xr:uid="{49A4AF59-9C0C-4182-A720-2C89EEFAE6A8}"/>
    <hyperlink ref="S31" r:id="rId5" xr:uid="{C0D2A60E-44E2-42C3-9C11-01AED0C8B0E9}"/>
    <hyperlink ref="S33" r:id="rId6" xr:uid="{3734F12F-8700-44F3-8653-241E70330621}"/>
  </hyperlinks>
  <pageMargins left="0.7" right="0.7" top="0.78740157499999996" bottom="0.78740157499999996" header="0.3" footer="0.3"/>
  <tableParts count="1">
    <tablePart r:id="rId7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9705ED58-983F-4E80-B0CA-AAE9C2C95E78}">
            <x14:iconSet iconSet="3Symbols2" custom="1">
              <x14:cfvo type="percent">
                <xm:f>0</xm:f>
              </x14:cfvo>
              <x14:cfvo type="percent">
                <xm:f>"""nein"""</xm:f>
              </x14:cfvo>
              <x14:cfvo type="percent">
                <xm:f>67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P3:Q35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BCF75-41EB-47F6-9B3E-AD5B32F6F40B}">
  <dimension ref="A1:O15"/>
  <sheetViews>
    <sheetView tabSelected="1" workbookViewId="0">
      <selection activeCell="B3" sqref="B3"/>
    </sheetView>
  </sheetViews>
  <sheetFormatPr baseColWidth="10" defaultColWidth="10.7109375" defaultRowHeight="15" x14ac:dyDescent="0.25"/>
  <cols>
    <col min="1" max="1" width="14.42578125" customWidth="1"/>
    <col min="2" max="3" width="14.5703125" customWidth="1"/>
    <col min="8" max="8" width="12.42578125" bestFit="1" customWidth="1"/>
    <col min="9" max="9" width="14.7109375" bestFit="1" customWidth="1"/>
  </cols>
  <sheetData>
    <row r="1" spans="1:15" x14ac:dyDescent="0.25">
      <c r="G1" s="58" t="s">
        <v>18</v>
      </c>
      <c r="H1" s="58"/>
      <c r="I1" s="58"/>
      <c r="J1" s="58"/>
      <c r="L1" s="58" t="s">
        <v>138</v>
      </c>
      <c r="M1" s="58"/>
      <c r="N1" s="58"/>
      <c r="O1" s="58"/>
    </row>
    <row r="2" spans="1:15" x14ac:dyDescent="0.25">
      <c r="A2" s="60" t="s">
        <v>139</v>
      </c>
      <c r="B2" s="61"/>
      <c r="C2" s="60" t="s">
        <v>140</v>
      </c>
      <c r="D2" s="60"/>
      <c r="G2" s="5" t="s">
        <v>141</v>
      </c>
      <c r="H2" s="5" t="s">
        <v>142</v>
      </c>
      <c r="I2" s="5" t="s">
        <v>143</v>
      </c>
      <c r="J2" s="5" t="s">
        <v>144</v>
      </c>
      <c r="L2" s="5" t="s">
        <v>141</v>
      </c>
      <c r="M2" s="5" t="s">
        <v>142</v>
      </c>
      <c r="N2" s="5" t="s">
        <v>143</v>
      </c>
      <c r="O2" s="5" t="s">
        <v>144</v>
      </c>
    </row>
    <row r="3" spans="1:15" ht="16.5" thickBot="1" x14ac:dyDescent="0.3">
      <c r="A3" s="2" t="s">
        <v>145</v>
      </c>
      <c r="B3" s="8">
        <f>100-D3</f>
        <v>5</v>
      </c>
      <c r="C3" s="2" t="s">
        <v>145</v>
      </c>
      <c r="D3" s="2">
        <f>SUM(Bestellungen!$K$3:$M$35)</f>
        <v>95</v>
      </c>
      <c r="G3">
        <f>SUM(Tabelle1[Berechnung])</f>
        <v>782</v>
      </c>
      <c r="H3">
        <f>Tabelle7[[#Totals],[Ausgaben Lis]]</f>
        <v>463.36</v>
      </c>
      <c r="I3">
        <f>Tabelle79[[#Totals],[Ausgaben Laura]]</f>
        <v>47.459999999999994</v>
      </c>
      <c r="J3" s="11">
        <f>G3-H3-I3</f>
        <v>271.18</v>
      </c>
      <c r="L3" s="15">
        <f>SUM(Bestellungen!$O$3:$O$35)</f>
        <v>3139.62</v>
      </c>
      <c r="M3">
        <f>Tabelle7[[#Totals],[Ausgaben Lis]]</f>
        <v>463.36</v>
      </c>
      <c r="N3">
        <f>Tabelle79[[#Totals],[Ausgaben Laura]]</f>
        <v>47.459999999999994</v>
      </c>
      <c r="O3" s="11">
        <f>L3-M3-N3</f>
        <v>2628.7999999999997</v>
      </c>
    </row>
    <row r="4" spans="1:15" ht="16.5" thickTop="1" x14ac:dyDescent="0.25">
      <c r="A4" s="6" t="s">
        <v>146</v>
      </c>
      <c r="B4" s="9">
        <f>250-D4</f>
        <v>99</v>
      </c>
      <c r="C4" s="6" t="s">
        <v>146</v>
      </c>
      <c r="D4" s="6">
        <f>SUM(Bestellungen!$H$3:$J$35)</f>
        <v>151</v>
      </c>
    </row>
    <row r="5" spans="1:15" ht="15.75" x14ac:dyDescent="0.25">
      <c r="A5" s="7" t="s">
        <v>147</v>
      </c>
      <c r="B5" s="10">
        <f>250-D5</f>
        <v>50</v>
      </c>
      <c r="C5" s="7" t="s">
        <v>147</v>
      </c>
      <c r="D5" s="7">
        <f>SUM(Bestellungen!$E$3:$G$35)</f>
        <v>200</v>
      </c>
    </row>
    <row r="9" spans="1:15" x14ac:dyDescent="0.25">
      <c r="A9" t="s">
        <v>148</v>
      </c>
    </row>
    <row r="10" spans="1:15" x14ac:dyDescent="0.25">
      <c r="A10" s="4" t="s">
        <v>149</v>
      </c>
      <c r="B10" s="4" t="s">
        <v>142</v>
      </c>
      <c r="D10" s="4" t="s">
        <v>149</v>
      </c>
      <c r="E10" s="4" t="s">
        <v>143</v>
      </c>
      <c r="F10" s="3"/>
      <c r="G10" s="3"/>
    </row>
    <row r="11" spans="1:15" x14ac:dyDescent="0.25">
      <c r="A11" s="12" t="s">
        <v>16</v>
      </c>
      <c r="B11" s="12">
        <v>73.36</v>
      </c>
      <c r="D11" s="12" t="s">
        <v>16</v>
      </c>
      <c r="E11" s="12">
        <v>7.36</v>
      </c>
      <c r="F11" s="3"/>
      <c r="G11" s="3"/>
    </row>
    <row r="12" spans="1:15" x14ac:dyDescent="0.25">
      <c r="A12" s="3" t="s">
        <v>150</v>
      </c>
      <c r="B12" s="3">
        <v>390</v>
      </c>
      <c r="D12" s="3" t="s">
        <v>151</v>
      </c>
      <c r="E12" s="3">
        <v>6.48</v>
      </c>
      <c r="F12" s="3"/>
      <c r="G12" s="3"/>
    </row>
    <row r="13" spans="1:15" x14ac:dyDescent="0.25">
      <c r="A13" t="s">
        <v>152</v>
      </c>
      <c r="B13">
        <f>SUBTOTAL(109,Tabelle7[Ausgaben Lis])</f>
        <v>463.36</v>
      </c>
      <c r="D13" t="s">
        <v>16</v>
      </c>
      <c r="E13">
        <v>33.619999999999997</v>
      </c>
      <c r="F13" s="3"/>
      <c r="G13" s="3"/>
    </row>
    <row r="14" spans="1:15" x14ac:dyDescent="0.25">
      <c r="A14" s="13"/>
      <c r="B14" s="13"/>
      <c r="D14" t="s">
        <v>152</v>
      </c>
      <c r="E14">
        <f>SUBTOTAL(109,Tabelle79[Ausgaben Laura])</f>
        <v>47.459999999999994</v>
      </c>
    </row>
    <row r="15" spans="1:15" x14ac:dyDescent="0.25">
      <c r="A15" s="14"/>
      <c r="B15" s="14"/>
    </row>
  </sheetData>
  <mergeCells count="4">
    <mergeCell ref="G1:J1"/>
    <mergeCell ref="L1:O1"/>
    <mergeCell ref="C2:D2"/>
    <mergeCell ref="A2:B2"/>
  </mergeCells>
  <pageMargins left="0.7" right="0.7" top="0.78740157499999996" bottom="0.78740157499999996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34140-6470-4E45-A2FB-6545E7FDEF55}">
  <dimension ref="A1:A3"/>
  <sheetViews>
    <sheetView workbookViewId="0">
      <selection activeCell="A4" sqref="A4"/>
    </sheetView>
  </sheetViews>
  <sheetFormatPr baseColWidth="10" defaultRowHeight="15" x14ac:dyDescent="0.25"/>
  <sheetData>
    <row r="1" spans="1:1" x14ac:dyDescent="0.25">
      <c r="A1" t="s">
        <v>154</v>
      </c>
    </row>
    <row r="3" spans="1:1" x14ac:dyDescent="0.25">
      <c r="A3" t="s">
        <v>155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t Z b F V r n o M G 6 l A A A A 9 g A A A B I A H A B D b 2 5 m a W c v U G F j a 2 F n Z S 5 4 b W w g o h g A K K A U A A A A A A A A A A A A A A A A A A A A A A A A A A A A h Y 9 N D o I w G E S v Q r q n P 0 i M I R 8 l x q 0 k J h r j t i k V G q E Y W i x 3 c + G R v I I Y R d 2 5 n D d v M X O / 3 i A b m j q 4 q M 7 q 1 q S I Y Y o C Z W R b a F O m q H f H c I E y D h s h T 6 J U w S g b m w y 2 S F H l 3 D k h x H u P / Q y 3 X U k i S h k 5 5 O u t r F Q j 0 E f W / + V Q G + u E k Q p x 2 L / G 8 A g z N s c x j T E F M k H I t f k K 0 b j 3 2 f 5 A W P W 1 6 z v F C x U u d 0 C m C O T 9 g T 8 A U E s D B B Q A A g A I A L W W x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1 l s V W K I p H u A 4 A A A A R A A A A E w A c A E Z v c m 1 1 b G F z L 1 N l Y 3 R p b 2 4 x L m 0 g o h g A K K A U A A A A A A A A A A A A A A A A A A A A A A A A A A A A K 0 5 N L s n M z 1 M I h t C G 1 g B Q S w E C L Q A U A A I A C A C 1 l s V W u e g w b q U A A A D 2 A A A A E g A A A A A A A A A A A A A A A A A A A A A A Q 2 9 u Z m l n L 1 B h Y 2 t h Z 2 U u e G 1 s U E s B A i 0 A F A A C A A g A t Z b F V g / K 6 a u k A A A A 6 Q A A A B M A A A A A A A A A A A A A A A A A 8 Q A A A F t D b 2 5 0 Z W 5 0 X 1 R 5 c G V z X S 5 4 b W x Q S w E C L Q A U A A I A C A C 1 l s V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1 f w 0 x B / e E u s q Y s m b D K d y Q A A A A A C A A A A A A A Q Z g A A A A E A A C A A A A A Q f i c e n d d i f T Z i x Z f 2 m b T t b 6 t k q 8 c 5 w i 6 y l t h l w X i G v g A A A A A O g A A A A A I A A C A A A A C x 4 Z 4 F G E 7 K b b H L Q R I 2 q R J y Z f o x a / a M F 7 w K J j U 9 w 0 8 B g 1 A A A A D n P J I l w G l 2 e v A 7 X X 8 / l d S P N H L K M I N l L N F A 1 8 Z 1 c + H K f K R J m s q 2 0 Z a g l q H k o j Y x S u d F C / 8 6 7 U i P 6 Z 1 S R e A 0 1 i 0 6 d B q H X j p L 0 y F H T a P f G M u E F k A A A A C W V t H 8 3 7 r w 4 J u o m A p R L 7 / 8 e B u A r k H M P L 6 x s O j B k t o X / 6 n l 3 V + v K x d h V V Y / + i x W r h t B l d K u h 4 T w m 6 F j S U A D d t R C < / D a t a M a s h u p > 
</file>

<file path=customXml/itemProps1.xml><?xml version="1.0" encoding="utf-8"?>
<ds:datastoreItem xmlns:ds="http://schemas.openxmlformats.org/officeDocument/2006/customXml" ds:itemID="{201F364D-446E-49FD-BA2F-5720D45F737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Bestellungen</vt:lpstr>
      <vt:lpstr>Übersicht</vt:lpstr>
      <vt:lpstr>Interessenten für Herbst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Bergmann</dc:creator>
  <cp:keywords/>
  <dc:description/>
  <cp:lastModifiedBy>Laura Bergmann</cp:lastModifiedBy>
  <cp:revision/>
  <dcterms:created xsi:type="dcterms:W3CDTF">2023-05-22T18:39:26Z</dcterms:created>
  <dcterms:modified xsi:type="dcterms:W3CDTF">2023-06-06T14:32:54Z</dcterms:modified>
  <cp:category/>
  <cp:contentStatus/>
</cp:coreProperties>
</file>