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ropbox\LisandLaura-secret\BroschürenVerkauf\"/>
    </mc:Choice>
  </mc:AlternateContent>
  <xr:revisionPtr revIDLastSave="0" documentId="13_ncr:1_{79CDE6FB-2C38-4323-A3D2-612E5C8521E2}" xr6:coauthVersionLast="47" xr6:coauthVersionMax="47" xr10:uidLastSave="{00000000-0000-0000-0000-000000000000}"/>
  <bookViews>
    <workbookView xWindow="-120" yWindow="-120" windowWidth="29040" windowHeight="15720" firstSheet="1" activeTab="1" xr2:uid="{C3455F86-13E2-4AB7-A9CB-305452680C39}"/>
  </bookViews>
  <sheets>
    <sheet name="Bestellungen" sheetId="1" r:id="rId1"/>
    <sheet name="Übersich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G5" i="2"/>
  <c r="D5" i="2"/>
  <c r="B5" i="2" s="1"/>
  <c r="E26" i="2"/>
  <c r="E24" i="2"/>
  <c r="E23" i="2"/>
  <c r="B27" i="2"/>
  <c r="V60" i="1"/>
  <c r="V66" i="1"/>
  <c r="V79" i="1"/>
  <c r="V88" i="1"/>
  <c r="V90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W3" i="1"/>
  <c r="V3" i="1" s="1"/>
  <c r="W4" i="1"/>
  <c r="V4" i="1" s="1"/>
  <c r="W5" i="1"/>
  <c r="V5" i="1" s="1"/>
  <c r="W6" i="1"/>
  <c r="V6" i="1" s="1"/>
  <c r="W7" i="1"/>
  <c r="V7" i="1" s="1"/>
  <c r="W8" i="1"/>
  <c r="V8" i="1" s="1"/>
  <c r="W9" i="1"/>
  <c r="V9" i="1" s="1"/>
  <c r="W10" i="1"/>
  <c r="V10" i="1" s="1"/>
  <c r="W11" i="1"/>
  <c r="V11" i="1" s="1"/>
  <c r="W12" i="1"/>
  <c r="V12" i="1" s="1"/>
  <c r="W13" i="1"/>
  <c r="V13" i="1" s="1"/>
  <c r="W14" i="1"/>
  <c r="V14" i="1" s="1"/>
  <c r="W15" i="1"/>
  <c r="V15" i="1" s="1"/>
  <c r="W16" i="1"/>
  <c r="V16" i="1" s="1"/>
  <c r="W17" i="1"/>
  <c r="V17" i="1" s="1"/>
  <c r="W18" i="1"/>
  <c r="V18" i="1" s="1"/>
  <c r="W19" i="1"/>
  <c r="V19" i="1" s="1"/>
  <c r="W20" i="1"/>
  <c r="V20" i="1" s="1"/>
  <c r="W21" i="1"/>
  <c r="V21" i="1" s="1"/>
  <c r="W22" i="1"/>
  <c r="V22" i="1" s="1"/>
  <c r="W23" i="1"/>
  <c r="V23" i="1" s="1"/>
  <c r="W24" i="1"/>
  <c r="V24" i="1" s="1"/>
  <c r="W25" i="1"/>
  <c r="V25" i="1" s="1"/>
  <c r="W26" i="1"/>
  <c r="V26" i="1" s="1"/>
  <c r="W27" i="1"/>
  <c r="V27" i="1" s="1"/>
  <c r="W28" i="1"/>
  <c r="V28" i="1" s="1"/>
  <c r="W29" i="1"/>
  <c r="V29" i="1" s="1"/>
  <c r="W30" i="1"/>
  <c r="V30" i="1" s="1"/>
  <c r="W31" i="1"/>
  <c r="V31" i="1" s="1"/>
  <c r="W32" i="1"/>
  <c r="V32" i="1" s="1"/>
  <c r="W33" i="1"/>
  <c r="V33" i="1" s="1"/>
  <c r="W34" i="1"/>
  <c r="V34" i="1" s="1"/>
  <c r="W35" i="1"/>
  <c r="V35" i="1" s="1"/>
  <c r="W36" i="1"/>
  <c r="V36" i="1" s="1"/>
  <c r="W37" i="1"/>
  <c r="V37" i="1" s="1"/>
  <c r="W38" i="1"/>
  <c r="V38" i="1" s="1"/>
  <c r="W39" i="1"/>
  <c r="V39" i="1" s="1"/>
  <c r="W40" i="1"/>
  <c r="V40" i="1" s="1"/>
  <c r="W41" i="1"/>
  <c r="V41" i="1" s="1"/>
  <c r="W42" i="1"/>
  <c r="V42" i="1" s="1"/>
  <c r="W43" i="1"/>
  <c r="V43" i="1" s="1"/>
  <c r="W44" i="1"/>
  <c r="V44" i="1" s="1"/>
  <c r="W45" i="1"/>
  <c r="V45" i="1" s="1"/>
  <c r="W46" i="1"/>
  <c r="V46" i="1" s="1"/>
  <c r="W47" i="1"/>
  <c r="V47" i="1" s="1"/>
  <c r="W48" i="1"/>
  <c r="V48" i="1" s="1"/>
  <c r="W49" i="1"/>
  <c r="V49" i="1" s="1"/>
  <c r="W50" i="1"/>
  <c r="V50" i="1" s="1"/>
  <c r="W51" i="1"/>
  <c r="V51" i="1" s="1"/>
  <c r="W52" i="1"/>
  <c r="V52" i="1" s="1"/>
  <c r="W53" i="1"/>
  <c r="V53" i="1" s="1"/>
  <c r="W54" i="1"/>
  <c r="V54" i="1" s="1"/>
  <c r="W55" i="1"/>
  <c r="V55" i="1" s="1"/>
  <c r="W56" i="1"/>
  <c r="V56" i="1" s="1"/>
  <c r="W57" i="1"/>
  <c r="V57" i="1" s="1"/>
  <c r="W58" i="1"/>
  <c r="V58" i="1" s="1"/>
  <c r="W59" i="1"/>
  <c r="V59" i="1" s="1"/>
  <c r="W60" i="1"/>
  <c r="W61" i="1"/>
  <c r="V61" i="1" s="1"/>
  <c r="W62" i="1"/>
  <c r="V62" i="1" s="1"/>
  <c r="W63" i="1"/>
  <c r="V63" i="1" s="1"/>
  <c r="W64" i="1"/>
  <c r="V64" i="1" s="1"/>
  <c r="W65" i="1"/>
  <c r="V65" i="1" s="1"/>
  <c r="W66" i="1"/>
  <c r="W67" i="1"/>
  <c r="V67" i="1" s="1"/>
  <c r="W68" i="1"/>
  <c r="V68" i="1" s="1"/>
  <c r="W69" i="1"/>
  <c r="V69" i="1" s="1"/>
  <c r="W70" i="1"/>
  <c r="V70" i="1" s="1"/>
  <c r="W71" i="1"/>
  <c r="V71" i="1" s="1"/>
  <c r="W72" i="1"/>
  <c r="V72" i="1" s="1"/>
  <c r="W73" i="1"/>
  <c r="V73" i="1" s="1"/>
  <c r="W74" i="1"/>
  <c r="V74" i="1" s="1"/>
  <c r="W75" i="1"/>
  <c r="V75" i="1" s="1"/>
  <c r="W76" i="1"/>
  <c r="V76" i="1" s="1"/>
  <c r="W77" i="1"/>
  <c r="V77" i="1" s="1"/>
  <c r="W78" i="1"/>
  <c r="V78" i="1" s="1"/>
  <c r="W79" i="1"/>
  <c r="W80" i="1"/>
  <c r="V80" i="1" s="1"/>
  <c r="W81" i="1"/>
  <c r="V81" i="1" s="1"/>
  <c r="W82" i="1"/>
  <c r="V82" i="1" s="1"/>
  <c r="W83" i="1"/>
  <c r="V83" i="1" s="1"/>
  <c r="W84" i="1"/>
  <c r="V84" i="1" s="1"/>
  <c r="W85" i="1"/>
  <c r="V85" i="1" s="1"/>
  <c r="W86" i="1"/>
  <c r="V86" i="1" s="1"/>
  <c r="W87" i="1"/>
  <c r="V87" i="1" s="1"/>
  <c r="W88" i="1"/>
  <c r="W89" i="1"/>
  <c r="V89" i="1" s="1"/>
  <c r="W90" i="1"/>
  <c r="W91" i="1"/>
  <c r="V91" i="1" s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E22" i="2"/>
  <c r="P27" i="1"/>
  <c r="P189" i="1"/>
  <c r="P190" i="1"/>
  <c r="P191" i="1"/>
  <c r="P192" i="1"/>
  <c r="U60" i="1"/>
  <c r="U66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P56" i="1"/>
  <c r="U56" i="1" s="1"/>
  <c r="P57" i="1"/>
  <c r="U57" i="1" s="1"/>
  <c r="P58" i="1"/>
  <c r="U58" i="1" s="1"/>
  <c r="P59" i="1"/>
  <c r="U59" i="1" s="1"/>
  <c r="P60" i="1"/>
  <c r="P61" i="1"/>
  <c r="U61" i="1" s="1"/>
  <c r="P62" i="1"/>
  <c r="U62" i="1" s="1"/>
  <c r="P63" i="1"/>
  <c r="U63" i="1" s="1"/>
  <c r="P64" i="1"/>
  <c r="U64" i="1" s="1"/>
  <c r="P65" i="1"/>
  <c r="U65" i="1" s="1"/>
  <c r="P66" i="1"/>
  <c r="P67" i="1"/>
  <c r="U67" i="1" s="1"/>
  <c r="P68" i="1"/>
  <c r="U68" i="1" s="1"/>
  <c r="P69" i="1"/>
  <c r="U69" i="1" s="1"/>
  <c r="P70" i="1"/>
  <c r="U70" i="1" s="1"/>
  <c r="P71" i="1"/>
  <c r="U71" i="1" s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55" i="1"/>
  <c r="U55" i="1" s="1"/>
  <c r="P41" i="1"/>
  <c r="U41" i="1" s="1"/>
  <c r="P51" i="1"/>
  <c r="U51" i="1" s="1"/>
  <c r="P52" i="1"/>
  <c r="U52" i="1" s="1"/>
  <c r="P53" i="1"/>
  <c r="U53" i="1" s="1"/>
  <c r="P54" i="1"/>
  <c r="U54" i="1" s="1"/>
  <c r="P45" i="1"/>
  <c r="U45" i="1" s="1"/>
  <c r="P50" i="1"/>
  <c r="U50" i="1" s="1"/>
  <c r="P49" i="1"/>
  <c r="U49" i="1" s="1"/>
  <c r="P48" i="1"/>
  <c r="U48" i="1" s="1"/>
  <c r="P47" i="1"/>
  <c r="U47" i="1" s="1"/>
  <c r="P46" i="1"/>
  <c r="U46" i="1" s="1"/>
  <c r="P44" i="1"/>
  <c r="E14" i="2"/>
  <c r="U44" i="1"/>
  <c r="P39" i="1"/>
  <c r="U39" i="1" s="1"/>
  <c r="P40" i="1"/>
  <c r="U40" i="1" s="1"/>
  <c r="P42" i="1"/>
  <c r="U42" i="1" s="1"/>
  <c r="P43" i="1"/>
  <c r="U43" i="1" s="1"/>
  <c r="P38" i="1"/>
  <c r="U38" i="1" s="1"/>
  <c r="D4" i="2"/>
  <c r="B4" i="2" s="1"/>
  <c r="D3" i="2"/>
  <c r="B3" i="2" s="1"/>
  <c r="B28" i="2" l="1"/>
  <c r="K13" i="2"/>
  <c r="E36" i="2"/>
  <c r="P36" i="1"/>
  <c r="U36" i="1" s="1"/>
  <c r="P34" i="1"/>
  <c r="U34" i="1" s="1"/>
  <c r="P35" i="1"/>
  <c r="P37" i="1"/>
  <c r="U37" i="1" s="1"/>
  <c r="U8" i="1"/>
  <c r="U27" i="1"/>
  <c r="U29" i="1"/>
  <c r="P33" i="1"/>
  <c r="U33" i="1" s="1"/>
  <c r="O26" i="1"/>
  <c r="P26" i="1" s="1"/>
  <c r="U26" i="1" s="1"/>
  <c r="P3" i="1"/>
  <c r="P4" i="1"/>
  <c r="U4" i="1" s="1"/>
  <c r="P5" i="1"/>
  <c r="U5" i="1" s="1"/>
  <c r="P6" i="1"/>
  <c r="U6" i="1" s="1"/>
  <c r="P7" i="1"/>
  <c r="U7" i="1" s="1"/>
  <c r="P8" i="1"/>
  <c r="P9" i="1"/>
  <c r="U9" i="1" s="1"/>
  <c r="P10" i="1"/>
  <c r="U10" i="1" s="1"/>
  <c r="P11" i="1"/>
  <c r="U11" i="1" s="1"/>
  <c r="P12" i="1"/>
  <c r="U12" i="1" s="1"/>
  <c r="P13" i="1"/>
  <c r="U13" i="1" s="1"/>
  <c r="P14" i="1"/>
  <c r="U14" i="1" s="1"/>
  <c r="P15" i="1"/>
  <c r="U15" i="1" s="1"/>
  <c r="P16" i="1"/>
  <c r="U16" i="1" s="1"/>
  <c r="P17" i="1"/>
  <c r="U17" i="1" s="1"/>
  <c r="P18" i="1"/>
  <c r="U18" i="1" s="1"/>
  <c r="P19" i="1"/>
  <c r="U19" i="1" s="1"/>
  <c r="P20" i="1"/>
  <c r="U20" i="1" s="1"/>
  <c r="P21" i="1"/>
  <c r="U21" i="1" s="1"/>
  <c r="P22" i="1"/>
  <c r="U22" i="1" s="1"/>
  <c r="P23" i="1"/>
  <c r="U23" i="1" s="1"/>
  <c r="P24" i="1"/>
  <c r="U24" i="1" s="1"/>
  <c r="P25" i="1"/>
  <c r="U25" i="1" s="1"/>
  <c r="P28" i="1"/>
  <c r="U28" i="1" s="1"/>
  <c r="P30" i="1"/>
  <c r="U30" i="1" s="1"/>
  <c r="P31" i="1"/>
  <c r="U31" i="1" s="1"/>
  <c r="P32" i="1"/>
  <c r="U32" i="1" s="1"/>
  <c r="B19" i="2"/>
  <c r="M3" i="2" s="1"/>
  <c r="N3" i="2" l="1"/>
  <c r="U3" i="1"/>
  <c r="L3" i="2"/>
  <c r="U35" i="1"/>
  <c r="H17" i="2"/>
  <c r="H3" i="2"/>
  <c r="I3" i="2"/>
  <c r="G3" i="2" l="1"/>
  <c r="J3" i="2" l="1"/>
  <c r="J5" i="2" s="1"/>
  <c r="J4" i="2" l="1"/>
  <c r="O3" i="2"/>
  <c r="O5" i="2" l="1"/>
  <c r="O4" i="2"/>
  <c r="K17" i="2" l="1"/>
  <c r="K18" i="2"/>
</calcChain>
</file>

<file path=xl/sharedStrings.xml><?xml version="1.0" encoding="utf-8"?>
<sst xmlns="http://schemas.openxmlformats.org/spreadsheetml/2006/main" count="1029" uniqueCount="561">
  <si>
    <t>Reading Diary</t>
  </si>
  <si>
    <t>Me-Book</t>
  </si>
  <si>
    <t>Grammar Book</t>
  </si>
  <si>
    <t>Re NBr</t>
  </si>
  <si>
    <t>Vorname</t>
  </si>
  <si>
    <t>Nachname</t>
  </si>
  <si>
    <t>Schule</t>
  </si>
  <si>
    <t>Adresse</t>
  </si>
  <si>
    <t>einzel</t>
  </si>
  <si>
    <t>Klasse</t>
  </si>
  <si>
    <t>gratis</t>
  </si>
  <si>
    <t>einzel2</t>
  </si>
  <si>
    <t>Klasse3</t>
  </si>
  <si>
    <t>gratis4</t>
  </si>
  <si>
    <t>einzel5</t>
  </si>
  <si>
    <t>Klasse6</t>
  </si>
  <si>
    <t>gratis7</t>
  </si>
  <si>
    <t>Porto</t>
  </si>
  <si>
    <t>Preis</t>
  </si>
  <si>
    <t>Bezahlt</t>
  </si>
  <si>
    <t>Verschickt</t>
  </si>
  <si>
    <t>Anmerkung</t>
  </si>
  <si>
    <t>Email</t>
  </si>
  <si>
    <t>Berechnung</t>
  </si>
  <si>
    <t>Berechnung Anzahl RD verschickt</t>
  </si>
  <si>
    <t>Spalte1</t>
  </si>
  <si>
    <t>1</t>
  </si>
  <si>
    <t>Eva</t>
  </si>
  <si>
    <t>Lechner</t>
  </si>
  <si>
    <t>Wagnastrasse 6, 8430 Leibnitz</t>
  </si>
  <si>
    <t>Ja</t>
  </si>
  <si>
    <t>LECHNER.Eva@gym-leibnitz.at</t>
  </si>
  <si>
    <t>2</t>
  </si>
  <si>
    <t>Verena</t>
  </si>
  <si>
    <t>Sturm</t>
  </si>
  <si>
    <t>MS Arnfels, Arnfels 190, 8454 Arnfels</t>
  </si>
  <si>
    <t>Verena.Sturm@msarnfels.at</t>
  </si>
  <si>
    <t>3</t>
  </si>
  <si>
    <t>Kristin</t>
  </si>
  <si>
    <t>Gepperth</t>
  </si>
  <si>
    <t>MS Ehrenhausen</t>
  </si>
  <si>
    <t>Georgigasse 270, 8461 Ehrenhausen</t>
  </si>
  <si>
    <t>kr.gepperth@gmail.com</t>
  </si>
  <si>
    <t>4</t>
  </si>
  <si>
    <t>Gudrun</t>
  </si>
  <si>
    <t>Vogl</t>
  </si>
  <si>
    <t>MS Bad Schwanberg</t>
  </si>
  <si>
    <t>Mainsdorferstrasse 18, 8541 Schwanberg </t>
  </si>
  <si>
    <t>Gudrun.VOGL@ms-badschwanberg.at</t>
  </si>
  <si>
    <t>5</t>
  </si>
  <si>
    <t>Christine</t>
  </si>
  <si>
    <t>Grass-Muther</t>
  </si>
  <si>
    <t>BG Bludenz</t>
  </si>
  <si>
    <t>Unterfeldstrasse 11, 6700 Bludenz</t>
  </si>
  <si>
    <t>christine.grass@ph-vorarlberg.ac.at</t>
  </si>
  <si>
    <t>6</t>
  </si>
  <si>
    <t>Tanja</t>
  </si>
  <si>
    <t>Zoppel</t>
  </si>
  <si>
    <t>zoppel.tanja@mslochau.at</t>
  </si>
  <si>
    <t>7</t>
  </si>
  <si>
    <t xml:space="preserve">Dagmar </t>
  </si>
  <si>
    <t>Egle</t>
  </si>
  <si>
    <t>egle@msls.edu.dornbirn.at</t>
  </si>
  <si>
    <t>8</t>
  </si>
  <si>
    <t>Ute</t>
  </si>
  <si>
    <t>Bauer</t>
  </si>
  <si>
    <t>BG Villach, St. Martin</t>
  </si>
  <si>
    <t>Ute.Bauer@it-gymnasium.at</t>
  </si>
  <si>
    <t>9</t>
  </si>
  <si>
    <t>Malin</t>
  </si>
  <si>
    <t>Lazerweg 5, 6714 Nüziders</t>
  </si>
  <si>
    <t>malindagmar@hotmail.com</t>
  </si>
  <si>
    <t>10</t>
  </si>
  <si>
    <t>Sandra</t>
  </si>
  <si>
    <t>Achleitner</t>
  </si>
  <si>
    <t>Gartengasse 147, 8224 Kaindorf</t>
  </si>
  <si>
    <t>mag.achleitner@gmail.com</t>
  </si>
  <si>
    <t>11</t>
  </si>
  <si>
    <t>Elisabeth</t>
  </si>
  <si>
    <t>Seidler</t>
  </si>
  <si>
    <t>MS St Ruprecht/Raab</t>
  </si>
  <si>
    <t>Hauptschulgasse 260, 8181 St Ruprecht/Raab</t>
  </si>
  <si>
    <t>elisabeth.SEIDLER@mittelschule-struprecht.at</t>
  </si>
  <si>
    <t>12</t>
  </si>
  <si>
    <t>Katharina</t>
  </si>
  <si>
    <t>Heschl</t>
  </si>
  <si>
    <t>Mittelschule Fürstenfeld</t>
  </si>
  <si>
    <t>Schillerplatz 2, 8280 Fürstenfeld</t>
  </si>
  <si>
    <t>Katharina.Heschl@msfuerstenfeld.stmk.schule</t>
  </si>
  <si>
    <t>13</t>
  </si>
  <si>
    <t>Susanne</t>
  </si>
  <si>
    <t>Riesenhuber</t>
  </si>
  <si>
    <t>Hauptstraße 22, 3375 Krummnussbaum</t>
  </si>
  <si>
    <t>su.weigl@icloud.com</t>
  </si>
  <si>
    <t>14</t>
  </si>
  <si>
    <t>Barbara</t>
  </si>
  <si>
    <t>Scheichl</t>
  </si>
  <si>
    <t>Tautendorf 18, 3571 Gars am Kamp</t>
  </si>
  <si>
    <t>barbara.scheichl@nms-horn.ac.at</t>
  </si>
  <si>
    <t>15</t>
  </si>
  <si>
    <t>Lois</t>
  </si>
  <si>
    <t>Rhomberg-Harrison</t>
  </si>
  <si>
    <t>Neurissener Anger 10, 1220 Wien</t>
  </si>
  <si>
    <t>lois.rhomberg@gmail.com</t>
  </si>
  <si>
    <t>16</t>
  </si>
  <si>
    <t>Birgit</t>
  </si>
  <si>
    <t>Harrer</t>
  </si>
  <si>
    <t>3812 NMS &amp; VS Groß-Siegharts</t>
  </si>
  <si>
    <t>90371746@schule-noe.at</t>
  </si>
  <si>
    <t>17</t>
  </si>
  <si>
    <t>Karina</t>
  </si>
  <si>
    <t>Böck</t>
  </si>
  <si>
    <t>Eduard Freunthallerstraße 41, 3340 Waidhofen/Ybbs</t>
  </si>
  <si>
    <t>karina.boeck@a1.net</t>
  </si>
  <si>
    <t>18</t>
  </si>
  <si>
    <t>Mauritsch</t>
  </si>
  <si>
    <t>Mittelschule Jakob Thoma</t>
  </si>
  <si>
    <t>Jakob Thomastrasse 20, 2340 Mödling</t>
  </si>
  <si>
    <t>19</t>
  </si>
  <si>
    <t>Haupt-Wagner</t>
  </si>
  <si>
    <t>BG/BRG Gleisdorf</t>
  </si>
  <si>
    <t>dagmarhaupt@aon.at</t>
  </si>
  <si>
    <t>20</t>
  </si>
  <si>
    <t>Renate</t>
  </si>
  <si>
    <t>Kiemayer</t>
  </si>
  <si>
    <t>Europamittelschule Strasshof an der Nordbahn</t>
  </si>
  <si>
    <t>Schönkirchner Straße 5, 2231 Strasshof an der Nordbahn</t>
  </si>
  <si>
    <t>renate.kiemayer@schule-noe.at</t>
  </si>
  <si>
    <t>21</t>
  </si>
  <si>
    <t>Michaela</t>
  </si>
  <si>
    <t>Mathies</t>
  </si>
  <si>
    <t>NMS Horn</t>
  </si>
  <si>
    <t>3744 Klein-Meiseldorf 191</t>
  </si>
  <si>
    <t>michaela.mathies@nms-horn.ac.at</t>
  </si>
  <si>
    <t>22</t>
  </si>
  <si>
    <t>Regina</t>
  </si>
  <si>
    <t>Vonier-Maier</t>
  </si>
  <si>
    <t>(Kontakt über Grass-Muther)</t>
  </si>
  <si>
    <t>Schmittagasse 5a, 6773 Vandans</t>
  </si>
  <si>
    <t>23</t>
  </si>
  <si>
    <t>Sarah</t>
  </si>
  <si>
    <t>Berger</t>
  </si>
  <si>
    <t>Julius-Tandler Platz 11/22, 1090 Wien</t>
  </si>
  <si>
    <t>sarahberger144@hotmail.com</t>
  </si>
  <si>
    <t>24</t>
  </si>
  <si>
    <t>Stefan</t>
  </si>
  <si>
    <t>Satzger</t>
  </si>
  <si>
    <t>Schulzentrum Kleinwalsertal</t>
  </si>
  <si>
    <t>In den Hägen 2, 87568 Hirschegg</t>
  </si>
  <si>
    <t>stefan.satzger@schulzentrum-kleinwalsertal.at</t>
  </si>
  <si>
    <t>25</t>
  </si>
  <si>
    <t>Sandy</t>
  </si>
  <si>
    <t>Mauthner</t>
  </si>
  <si>
    <t>26</t>
  </si>
  <si>
    <t>Gertrund</t>
  </si>
  <si>
    <t>Raggam</t>
  </si>
  <si>
    <t>MS Neudau</t>
  </si>
  <si>
    <t>Schulgasse 2, 8292 Neudau</t>
  </si>
  <si>
    <t>gerti.raggam@gmx.at</t>
  </si>
  <si>
    <t>27</t>
  </si>
  <si>
    <t>Prevolnik</t>
  </si>
  <si>
    <t xml:space="preserve">abgeholt </t>
  </si>
  <si>
    <t>verena.prevolnik@edu.uni-graz.at&gt;</t>
  </si>
  <si>
    <t>28</t>
  </si>
  <si>
    <t>Marianne</t>
  </si>
  <si>
    <t>Asel</t>
  </si>
  <si>
    <t>MS Arnfels (Verena Sturm Karenz)</t>
  </si>
  <si>
    <t>29</t>
  </si>
  <si>
    <t>Jenny</t>
  </si>
  <si>
    <t>Trampus</t>
  </si>
  <si>
    <t>MS Köflach</t>
  </si>
  <si>
    <t>wird abgeholt</t>
  </si>
  <si>
    <t>jenny.trampus@hotmail.com</t>
  </si>
  <si>
    <t>30</t>
  </si>
  <si>
    <t>Wieser</t>
  </si>
  <si>
    <t>Maisbergstraße 13</t>
  </si>
  <si>
    <t>3341 Ybbsitz</t>
  </si>
  <si>
    <t>wurde retourniert, deshalb als nicht versandt eingetragen!</t>
  </si>
  <si>
    <t>31</t>
  </si>
  <si>
    <t>SEMINAR</t>
  </si>
  <si>
    <t>5.6.</t>
  </si>
  <si>
    <t>32</t>
  </si>
  <si>
    <t>Student</t>
  </si>
  <si>
    <t>FLL course</t>
  </si>
  <si>
    <t>33</t>
  </si>
  <si>
    <t>Daniela</t>
  </si>
  <si>
    <t>Depaoli</t>
  </si>
  <si>
    <t>Mittelschule Mittelweiherburg</t>
  </si>
  <si>
    <t>6971 Hard, Flurstr. 12</t>
  </si>
  <si>
    <t>daniela.depaoli@mwbg.at</t>
  </si>
  <si>
    <t>34</t>
  </si>
  <si>
    <t>BG/BRG St. Martin, IBCA Elternverein</t>
  </si>
  <si>
    <t>St. Martinerstrasse 7, 9500 Villach</t>
  </si>
  <si>
    <t>35</t>
  </si>
  <si>
    <t>Dipl.-Päd. Vogl Gudrun Gudrun.VOGL@ms-badschwanberg.at</t>
  </si>
  <si>
    <t>36</t>
  </si>
  <si>
    <t>Erna</t>
  </si>
  <si>
    <t>Gschanes</t>
  </si>
  <si>
    <t>MS Gleisdorf</t>
  </si>
  <si>
    <t>Alois-Groggergasse 12, 8200 Gleisdorf</t>
  </si>
  <si>
    <t>selbstabholung</t>
  </si>
  <si>
    <t>erna.gschanes@ms-gleisdorf.com</t>
  </si>
  <si>
    <t>37</t>
  </si>
  <si>
    <t>Anni</t>
  </si>
  <si>
    <t>Göttlich</t>
  </si>
  <si>
    <t>HIB Libenau</t>
  </si>
  <si>
    <t>Krausgasse 14/2, 8020 Graz</t>
  </si>
  <si>
    <t>Ansichtsexemplar weil einflussreich</t>
  </si>
  <si>
    <t>annerose.goettlich@hib-liebenau.at</t>
  </si>
  <si>
    <t>38</t>
  </si>
  <si>
    <t>Bernhard</t>
  </si>
  <si>
    <t>Rychetsky</t>
  </si>
  <si>
    <t>CEBS</t>
  </si>
  <si>
    <t>Siedlergasse 3, 3860 Heidenreichstein</t>
  </si>
  <si>
    <t>Rychetsky Bernhard &lt;bernhard.rychetsky@cebs.at&gt;</t>
  </si>
  <si>
    <t>39</t>
  </si>
  <si>
    <t>Alexandra</t>
  </si>
  <si>
    <t xml:space="preserve"> Hierzberger </t>
  </si>
  <si>
    <t>40</t>
  </si>
  <si>
    <t>Fischer</t>
  </si>
  <si>
    <t>Gleisdorf</t>
  </si>
  <si>
    <t>Callies Friend</t>
  </si>
  <si>
    <t>41</t>
  </si>
  <si>
    <t>Carina</t>
  </si>
  <si>
    <t>Kny</t>
  </si>
  <si>
    <t>GRG 19</t>
  </si>
  <si>
    <t>Billrothstraße 73,1090 Wien</t>
  </si>
  <si>
    <t>42</t>
  </si>
  <si>
    <t>Denise</t>
  </si>
  <si>
    <t>Hochbaum</t>
  </si>
  <si>
    <t>43</t>
  </si>
  <si>
    <t xml:space="preserve">Lisa </t>
  </si>
  <si>
    <t>Sadolschek</t>
  </si>
  <si>
    <t>Ferdinandeum</t>
  </si>
  <si>
    <t>holt ab</t>
  </si>
  <si>
    <t>siehe whatsapp</t>
  </si>
  <si>
    <t>44</t>
  </si>
  <si>
    <t>Claudia</t>
  </si>
  <si>
    <t>Rupprechterstrasse 64, 5023 Salzburg</t>
  </si>
  <si>
    <t>45</t>
  </si>
  <si>
    <t xml:space="preserve">Bianca </t>
  </si>
  <si>
    <t>Radke</t>
  </si>
  <si>
    <t>Kroisbach an der Feistritz 10, 8265 Großsteinbach</t>
  </si>
  <si>
    <t>46</t>
  </si>
  <si>
    <t>Anita</t>
  </si>
  <si>
    <t>Spannagl</t>
  </si>
  <si>
    <t>Paradiesweg 3/1, 3134 Franzhausen</t>
  </si>
  <si>
    <t>47</t>
  </si>
  <si>
    <t>Anna</t>
  </si>
  <si>
    <t>Hipfl</t>
  </si>
  <si>
    <t>Maria Polanecstraße 30, 9411 St. Michael</t>
  </si>
  <si>
    <t>48</t>
  </si>
  <si>
    <t>Antonia</t>
  </si>
  <si>
    <t>Gruber</t>
  </si>
  <si>
    <t>MS St. Marein bei Graz</t>
  </si>
  <si>
    <t>Markt 15, 8323 ST. Marein bei Graz1</t>
  </si>
  <si>
    <t>49</t>
  </si>
  <si>
    <t>Tamara</t>
  </si>
  <si>
    <t>Volmajer</t>
  </si>
  <si>
    <t>MS Leutschach</t>
  </si>
  <si>
    <t>50</t>
  </si>
  <si>
    <t>Kaisergruber</t>
  </si>
  <si>
    <t>MS Hainfeld</t>
  </si>
  <si>
    <t>Schulgasse 7, 3170 Hainfeld</t>
  </si>
  <si>
    <t>51</t>
  </si>
  <si>
    <t>Stöffelbauer</t>
  </si>
  <si>
    <t>MS Neustadtl/ Donau</t>
  </si>
  <si>
    <t>Feldgasse 5, 3323 Neustadtl/Donau</t>
  </si>
  <si>
    <t>52</t>
  </si>
  <si>
    <t>Elfriede</t>
  </si>
  <si>
    <t>Tatzberger</t>
  </si>
  <si>
    <t>Südhang 72, 3365 Allhartsberg</t>
  </si>
  <si>
    <t>53</t>
  </si>
  <si>
    <t>Neuhold</t>
  </si>
  <si>
    <t>Hochfallweg 202732 Höflein</t>
  </si>
  <si>
    <t>54</t>
  </si>
  <si>
    <t>55</t>
  </si>
  <si>
    <t>Krista</t>
  </si>
  <si>
    <t>Sanz</t>
  </si>
  <si>
    <t>MS Zöbern</t>
  </si>
  <si>
    <t>Schulstraße 1, 2871 Zöbern</t>
  </si>
  <si>
    <t>56</t>
  </si>
  <si>
    <t>Verein ISK Internationale Schule Krems</t>
  </si>
  <si>
    <t>Stift Gottweig 1, 3511 Furth bei Göttweig</t>
  </si>
  <si>
    <t>57</t>
  </si>
  <si>
    <t>Martina</t>
  </si>
  <si>
    <t>Pauller</t>
  </si>
  <si>
    <t>NÖMMS Dürnkrut</t>
  </si>
  <si>
    <t>Hauptstrasse 8, 2263 Dürnkrut</t>
  </si>
  <si>
    <t>58</t>
  </si>
  <si>
    <t>Nicole</t>
  </si>
  <si>
    <t>Bannert</t>
  </si>
  <si>
    <t>Amerikagasse 5, 2292 Stopfenreuth</t>
  </si>
  <si>
    <t>nein</t>
  </si>
  <si>
    <t>59</t>
  </si>
  <si>
    <t xml:space="preserve">Maria </t>
  </si>
  <si>
    <t>Elsigan</t>
  </si>
  <si>
    <t>MS Zwettl</t>
  </si>
  <si>
    <t>Schulgasse 24, 3910 Zwettl</t>
  </si>
  <si>
    <t>60</t>
  </si>
  <si>
    <t>Garherr</t>
  </si>
  <si>
    <t>MS Markt Piesting</t>
  </si>
  <si>
    <t>Herbert Seiser Platz 1, 2753 Markt Piesting</t>
  </si>
  <si>
    <t>61</t>
  </si>
  <si>
    <t>Semiinarpreis / 4* noch nachsenden</t>
  </si>
  <si>
    <t>62</t>
  </si>
  <si>
    <t>MS Lochau</t>
  </si>
  <si>
    <t>Landstrasse 28a, 6911 Lochau</t>
  </si>
  <si>
    <t>63</t>
  </si>
  <si>
    <t>TRANSPORTSCHADEN</t>
  </si>
  <si>
    <t>64</t>
  </si>
  <si>
    <t xml:space="preserve">Cornelia </t>
  </si>
  <si>
    <t>Renner</t>
  </si>
  <si>
    <t>MS Schönbach</t>
  </si>
  <si>
    <t>Schönbach 73, 3633 Schönbach</t>
  </si>
  <si>
    <t>65</t>
  </si>
  <si>
    <t>Fritz</t>
  </si>
  <si>
    <t>MS Marchegg, Fünfhaus 2</t>
  </si>
  <si>
    <t>2293 Marchegg, Dr. Zechmayer-Ring 7</t>
  </si>
  <si>
    <t>66</t>
  </si>
  <si>
    <t>Stefanie</t>
  </si>
  <si>
    <t>Salomon</t>
  </si>
  <si>
    <t>Triftstrasse 6, 2123 Wolfpassing</t>
  </si>
  <si>
    <t>67</t>
  </si>
  <si>
    <t>Lejla</t>
  </si>
  <si>
    <t>Jusic </t>
  </si>
  <si>
    <t>Margaretengürtel 76-80/21/10, 1050 Wien</t>
  </si>
  <si>
    <t>68</t>
  </si>
  <si>
    <t>Schöberl</t>
  </si>
  <si>
    <t>Wr. Neustädter Str. 74 2821 Lanzenkirchen</t>
  </si>
  <si>
    <t>69</t>
  </si>
  <si>
    <t>Steinacker</t>
  </si>
  <si>
    <t>BG/BRG Wieselburg</t>
  </si>
  <si>
    <t>70</t>
  </si>
  <si>
    <t>Dr. Mmag  Stefanie</t>
  </si>
  <si>
    <t>Powell</t>
  </si>
  <si>
    <t>BG Zaunergasse</t>
  </si>
  <si>
    <t>Zaunergasse 3, 5020 Salzburg</t>
  </si>
  <si>
    <t>71</t>
  </si>
  <si>
    <t>Seminar</t>
  </si>
  <si>
    <t>Diebstahl bei Seminar</t>
  </si>
  <si>
    <t>72</t>
  </si>
  <si>
    <t>VERLUST POST</t>
  </si>
  <si>
    <t>73</t>
  </si>
  <si>
    <t>Carolin</t>
  </si>
  <si>
    <t>Loos</t>
  </si>
  <si>
    <t>ÖKO Mittelschule Mäder</t>
  </si>
  <si>
    <r>
      <t>Neue Landstraße 28</t>
    </r>
    <r>
      <rPr>
        <sz val="12"/>
        <color theme="1"/>
        <rFont val="Aptos"/>
        <family val="2"/>
      </rPr>
      <t xml:space="preserve"> </t>
    </r>
    <r>
      <rPr>
        <sz val="12"/>
        <color rgb="FF000000"/>
        <rFont val="Aptos"/>
        <family val="2"/>
      </rPr>
      <t>6841-Mäder</t>
    </r>
  </si>
  <si>
    <t>e-Rechnung Finanzamt - Konto Laura</t>
  </si>
  <si>
    <t>74</t>
  </si>
  <si>
    <t xml:space="preserve">Günter </t>
  </si>
  <si>
    <t>Mirth</t>
  </si>
  <si>
    <t>MS Jennersdorf</t>
  </si>
  <si>
    <t>Schulstrasse 2, 8380 Jennersdorf</t>
  </si>
  <si>
    <t>75</t>
  </si>
  <si>
    <t>Steffen</t>
  </si>
  <si>
    <t>Leitgeb</t>
  </si>
  <si>
    <t>MS Stallhofen</t>
  </si>
  <si>
    <t>Stallhofen 2, 8152 Stallhofen</t>
  </si>
  <si>
    <t>76</t>
  </si>
  <si>
    <t xml:space="preserve">Christian </t>
  </si>
  <si>
    <t>Neuwirth</t>
  </si>
  <si>
    <t>BG Seebacher</t>
  </si>
  <si>
    <t>Seebachergasse 11, 8010 Graz</t>
  </si>
  <si>
    <t>77</t>
  </si>
  <si>
    <t>Ines</t>
  </si>
  <si>
    <t>Muther</t>
  </si>
  <si>
    <t>Priv. kath. MS Oberland, Schule für globales Lernen</t>
  </si>
  <si>
    <t>Siedlung 2, 6713 Ludesch</t>
  </si>
  <si>
    <t>78</t>
  </si>
  <si>
    <t>Lindorfer</t>
  </si>
  <si>
    <t>Liebenstein 10, 4122 Arnreit</t>
  </si>
  <si>
    <t>79</t>
  </si>
  <si>
    <t>Anja</t>
  </si>
  <si>
    <t>Gatterbauer</t>
  </si>
  <si>
    <t>MS Winklarn</t>
  </si>
  <si>
    <t xml:space="preserve">Amstettner Straße 63,3300 Winklarn </t>
  </si>
  <si>
    <t>80</t>
  </si>
  <si>
    <t>Seminare Lis</t>
  </si>
  <si>
    <t>81</t>
  </si>
  <si>
    <t>Dr. Powell</t>
  </si>
  <si>
    <t>SALIS: BG Zaunergasse</t>
  </si>
  <si>
    <t>82</t>
  </si>
  <si>
    <t>Grammar Seminar</t>
  </si>
  <si>
    <t>83</t>
  </si>
  <si>
    <t>Draxler</t>
  </si>
  <si>
    <t>MS Pichl bei Wels</t>
  </si>
  <si>
    <t>Gemeindeplatz 8, 4632 Pichl bei Wels</t>
  </si>
  <si>
    <t>84</t>
  </si>
  <si>
    <t>Karin</t>
  </si>
  <si>
    <t>Brunninger</t>
  </si>
  <si>
    <t>85</t>
  </si>
  <si>
    <t>86</t>
  </si>
  <si>
    <t>87</t>
  </si>
  <si>
    <t>Natalie</t>
  </si>
  <si>
    <t>Wang</t>
  </si>
  <si>
    <t>Miegererstrasse 165, 9065 Ebenthal</t>
  </si>
  <si>
    <t>88</t>
  </si>
  <si>
    <t>Doris</t>
  </si>
  <si>
    <t>Santner</t>
  </si>
  <si>
    <t>Sonnberg 7</t>
  </si>
  <si>
    <t>9584 Finkenstein</t>
  </si>
  <si>
    <t>89</t>
  </si>
  <si>
    <t>Heidi</t>
  </si>
  <si>
    <t>Binder</t>
  </si>
  <si>
    <t>Gabelsbergerstraße 9</t>
  </si>
  <si>
    <t>9020 Klagenfurt</t>
  </si>
  <si>
    <t>90</t>
  </si>
  <si>
    <t>Perkonig</t>
  </si>
  <si>
    <t>RMS Feldkirchen</t>
  </si>
  <si>
    <t>Schulhausgasse 5, 9660 Feldkirchen</t>
  </si>
  <si>
    <t>91</t>
  </si>
  <si>
    <t>Jasmin</t>
  </si>
  <si>
    <t>Grassegger</t>
  </si>
  <si>
    <t>MS Neumarkt im Mühlkreis</t>
  </si>
  <si>
    <t>Au 24, 4212 Neumarkt im Mühlkreis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</si>
  <si>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</si>
  <si>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</si>
  <si>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</si>
  <si>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</si>
  <si>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</si>
  <si>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</si>
  <si>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</si>
  <si>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</si>
  <si>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</si>
  <si>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</si>
  <si>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</si>
  <si>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</si>
  <si>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</si>
  <si>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</si>
  <si>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</si>
  <si>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</si>
  <si>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</si>
  <si>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</si>
  <si>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</si>
  <si>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</si>
  <si>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</si>
  <si>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</si>
  <si>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</si>
  <si>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</si>
  <si>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</si>
  <si>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</si>
  <si>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</si>
  <si>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</si>
  <si>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</si>
  <si>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</si>
  <si>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</si>
  <si>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</si>
  <si>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</si>
  <si>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</si>
  <si>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</si>
  <si>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</si>
  <si>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</si>
  <si>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</si>
  <si>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</si>
  <si>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</si>
  <si>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</si>
  <si>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</si>
  <si>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</si>
  <si>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</si>
  <si>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</si>
  <si>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</si>
  <si>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</si>
  <si>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</si>
  <si>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</si>
  <si>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</si>
  <si>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</si>
  <si>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</si>
  <si>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</si>
  <si>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</si>
  <si>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</si>
  <si>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</si>
  <si>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</si>
  <si>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</si>
  <si>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</si>
  <si>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</si>
  <si>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</si>
  <si>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</si>
  <si>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</si>
  <si>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</si>
  <si>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</si>
  <si>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</si>
  <si>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</si>
  <si>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</si>
  <si>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</si>
  <si>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</si>
  <si>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</si>
  <si>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</si>
  <si>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</si>
  <si>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</si>
  <si>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</si>
  <si>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</si>
  <si>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</si>
  <si>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</si>
  <si>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</si>
  <si>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</si>
  <si>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</si>
  <si>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</si>
  <si>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</si>
  <si>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</si>
  <si>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</si>
  <si>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</si>
  <si>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</si>
  <si>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</si>
  <si>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</si>
  <si>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</si>
  <si>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</si>
  <si>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</si>
  <si>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</si>
  <si>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</si>
  <si>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</si>
  <si>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</si>
  <si>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</si>
  <si>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</si>
  <si>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Gesamt - wenn alles bezahlt</t>
  </si>
  <si>
    <t>Lager (frei)</t>
  </si>
  <si>
    <t>Bestellungen</t>
  </si>
  <si>
    <t>Einnahmen</t>
  </si>
  <si>
    <t>Ausgaben Lis</t>
  </si>
  <si>
    <t>Ausgaben Laura</t>
  </si>
  <si>
    <t>Gewinn</t>
  </si>
  <si>
    <t>Summe GB</t>
  </si>
  <si>
    <t>Summe MB</t>
  </si>
  <si>
    <t>Lis:</t>
  </si>
  <si>
    <t>Gewinn Lis:</t>
  </si>
  <si>
    <t>Summe RD</t>
  </si>
  <si>
    <t>Laura:</t>
  </si>
  <si>
    <t>Gewinn Laura:</t>
  </si>
  <si>
    <t>zu überweisen:</t>
  </si>
  <si>
    <t>Bezeichnung</t>
  </si>
  <si>
    <t>Einnahmen Laura</t>
  </si>
  <si>
    <t>Einnahme</t>
  </si>
  <si>
    <t>Überweisung Lis an Laura</t>
  </si>
  <si>
    <t>Betrag</t>
  </si>
  <si>
    <t>Datum</t>
  </si>
  <si>
    <t>Druck RD</t>
  </si>
  <si>
    <t>Verpackungsmaterial</t>
  </si>
  <si>
    <t>Druck Me-GR</t>
  </si>
  <si>
    <t>Ergebnis</t>
  </si>
  <si>
    <t>Druck GR</t>
  </si>
  <si>
    <t>Hierzberger</t>
  </si>
  <si>
    <t>e-rechnung</t>
  </si>
  <si>
    <t xml:space="preserve">Porto </t>
  </si>
  <si>
    <t>Externe Lager</t>
  </si>
  <si>
    <t>7.12.2023</t>
  </si>
  <si>
    <t>RD Lis</t>
  </si>
  <si>
    <t>RD Schule</t>
  </si>
  <si>
    <t xml:space="preserve">ME Lis </t>
  </si>
  <si>
    <t>GR Lis</t>
  </si>
  <si>
    <t>Lagerstand 3.10.2023</t>
  </si>
  <si>
    <t>Lagerstand 3.10.2024</t>
  </si>
  <si>
    <t>Lagerstand 3.10.2025</t>
  </si>
  <si>
    <t>Lagerstand 3.10.2026</t>
  </si>
  <si>
    <t>Druck GB</t>
  </si>
  <si>
    <t>Lagerstand soll</t>
  </si>
  <si>
    <t xml:space="preserve">Lagerstand ist </t>
  </si>
  <si>
    <t>Druck Me Book</t>
  </si>
  <si>
    <t>Lagerstand Soll</t>
  </si>
  <si>
    <t>gehört dann Lis</t>
  </si>
  <si>
    <t>gehört dann Laura</t>
  </si>
  <si>
    <t>Überweisung Laura an gemeinsames Konto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</si>
</sst>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1E3855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Verdana"/>
      <family val="2"/>
    </font>
    <font>
      <sz val="8"/>
      <name val="Calibri"/>
      <family val="2"/>
      <scheme val="minor"/>
    </font>
    <font>
      <sz val="12"/>
      <color rgb="FF000000"/>
      <name val="Aptos"/>
      <family val="2"/>
    </font>
    <font>
      <sz val="12"/>
      <color theme="1"/>
      <name val="Aptos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7" tint="0.79998168889431442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medium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 style="thin">
        <color theme="7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" fillId="12" borderId="0" applyNumberFormat="0" applyBorder="0" applyAlignment="0" applyProtection="0"/>
  </cellStyleXfs>
  <cellXfs count="119">
    <xf numFmtId="0" fontId="0" fillId="0" borderId="0" xfId="0"/>
    <xf numFmtId="44" fontId="0" fillId="0" borderId="0" xfId="1" applyFont="1"/>
    <xf numFmtId="0" fontId="0" fillId="4" borderId="0" xfId="0" applyFill="1"/>
    <xf numFmtId="0" fontId="4" fillId="0" borderId="0" xfId="0" applyFont="1"/>
    <xf numFmtId="0" fontId="5" fillId="0" borderId="0" xfId="0" applyFont="1"/>
    <xf numFmtId="0" fontId="2" fillId="0" borderId="0" xfId="0" applyFont="1"/>
    <xf numFmtId="0" fontId="0" fillId="5" borderId="0" xfId="0" applyFill="1"/>
    <xf numFmtId="0" fontId="0" fillId="6" borderId="0" xfId="0" applyFill="1"/>
    <xf numFmtId="0" fontId="7" fillId="4" borderId="1" xfId="0" applyFont="1" applyFill="1" applyBorder="1"/>
    <xf numFmtId="0" fontId="7" fillId="5" borderId="1" xfId="0" applyFont="1" applyFill="1" applyBorder="1"/>
    <xf numFmtId="0" fontId="7" fillId="6" borderId="1" xfId="0" applyFont="1" applyFill="1" applyBorder="1"/>
    <xf numFmtId="0" fontId="2" fillId="6" borderId="2" xfId="0" applyFont="1" applyFill="1" applyBorder="1"/>
    <xf numFmtId="0" fontId="4" fillId="2" borderId="3" xfId="0" applyFont="1" applyFill="1" applyBorder="1"/>
    <xf numFmtId="0" fontId="4" fillId="2" borderId="0" xfId="0" applyFont="1" applyFill="1"/>
    <xf numFmtId="44" fontId="0" fillId="0" borderId="0" xfId="0" applyNumberFormat="1"/>
    <xf numFmtId="0" fontId="0" fillId="2" borderId="7" xfId="0" applyFill="1" applyBorder="1"/>
    <xf numFmtId="0" fontId="0" fillId="2" borderId="7" xfId="0" applyFill="1" applyBorder="1" applyAlignment="1">
      <alignment wrapText="1"/>
    </xf>
    <xf numFmtId="0" fontId="0" fillId="3" borderId="7" xfId="0" applyFill="1" applyBorder="1"/>
    <xf numFmtId="0" fontId="0" fillId="4" borderId="7" xfId="0" applyFill="1" applyBorder="1"/>
    <xf numFmtId="44" fontId="0" fillId="2" borderId="7" xfId="1" applyFont="1" applyFill="1" applyBorder="1"/>
    <xf numFmtId="0" fontId="0" fillId="2" borderId="8" xfId="0" applyFill="1" applyBorder="1"/>
    <xf numFmtId="0" fontId="0" fillId="0" borderId="5" xfId="0" applyBorder="1"/>
    <xf numFmtId="0" fontId="0" fillId="0" borderId="5" xfId="0" applyBorder="1" applyAlignment="1">
      <alignment wrapText="1"/>
    </xf>
    <xf numFmtId="0" fontId="0" fillId="3" borderId="5" xfId="0" applyFill="1" applyBorder="1"/>
    <xf numFmtId="0" fontId="0" fillId="4" borderId="5" xfId="0" applyFill="1" applyBorder="1"/>
    <xf numFmtId="44" fontId="0" fillId="0" borderId="5" xfId="1" applyFont="1" applyBorder="1"/>
    <xf numFmtId="0" fontId="0" fillId="0" borderId="6" xfId="0" applyBorder="1"/>
    <xf numFmtId="0" fontId="0" fillId="2" borderId="5" xfId="0" applyFill="1" applyBorder="1"/>
    <xf numFmtId="0" fontId="0" fillId="2" borderId="5" xfId="0" applyFill="1" applyBorder="1" applyAlignment="1">
      <alignment wrapText="1"/>
    </xf>
    <xf numFmtId="44" fontId="0" fillId="2" borderId="5" xfId="1" applyFont="1" applyFill="1" applyBorder="1"/>
    <xf numFmtId="0" fontId="0" fillId="2" borderId="6" xfId="0" applyFill="1" applyBorder="1"/>
    <xf numFmtId="0" fontId="4" fillId="0" borderId="6" xfId="0" applyFont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0" fontId="0" fillId="3" borderId="9" xfId="0" applyFill="1" applyBorder="1"/>
    <xf numFmtId="0" fontId="0" fillId="4" borderId="9" xfId="0" applyFill="1" applyBorder="1"/>
    <xf numFmtId="44" fontId="0" fillId="2" borderId="9" xfId="1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0" fontId="5" fillId="0" borderId="5" xfId="0" applyFont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indent="1"/>
    </xf>
    <xf numFmtId="0" fontId="4" fillId="0" borderId="5" xfId="0" applyFont="1" applyBorder="1"/>
    <xf numFmtId="0" fontId="4" fillId="2" borderId="5" xfId="0" applyFont="1" applyFill="1" applyBorder="1"/>
    <xf numFmtId="0" fontId="5" fillId="0" borderId="5" xfId="0" applyFont="1" applyBorder="1"/>
    <xf numFmtId="0" fontId="6" fillId="0" borderId="5" xfId="2" applyFont="1" applyBorder="1"/>
    <xf numFmtId="0" fontId="6" fillId="2" borderId="5" xfId="2" applyFont="1" applyFill="1" applyBorder="1"/>
    <xf numFmtId="0" fontId="3" fillId="2" borderId="5" xfId="2" applyFill="1" applyBorder="1"/>
    <xf numFmtId="0" fontId="3" fillId="0" borderId="5" xfId="2" applyBorder="1"/>
    <xf numFmtId="0" fontId="3" fillId="2" borderId="7" xfId="2" applyFill="1" applyBorder="1"/>
    <xf numFmtId="0" fontId="2" fillId="0" borderId="10" xfId="0" applyFont="1" applyBorder="1"/>
    <xf numFmtId="0" fontId="2" fillId="3" borderId="10" xfId="0" applyFont="1" applyFill="1" applyBorder="1"/>
    <xf numFmtId="0" fontId="2" fillId="4" borderId="10" xfId="0" applyFont="1" applyFill="1" applyBorder="1"/>
    <xf numFmtId="44" fontId="2" fillId="0" borderId="10" xfId="1" applyFont="1" applyBorder="1"/>
    <xf numFmtId="0" fontId="2" fillId="0" borderId="11" xfId="0" applyFont="1" applyBorder="1"/>
    <xf numFmtId="0" fontId="8" fillId="8" borderId="0" xfId="0" applyFont="1" applyFill="1" applyAlignment="1">
      <alignment wrapText="1"/>
    </xf>
    <xf numFmtId="16" fontId="4" fillId="0" borderId="0" xfId="0" applyNumberFormat="1" applyFont="1"/>
    <xf numFmtId="0" fontId="0" fillId="9" borderId="0" xfId="0" applyFill="1"/>
    <xf numFmtId="0" fontId="0" fillId="7" borderId="0" xfId="0" applyFill="1"/>
    <xf numFmtId="0" fontId="4" fillId="7" borderId="0" xfId="0" applyFont="1" applyFill="1"/>
    <xf numFmtId="16" fontId="0" fillId="0" borderId="0" xfId="0" applyNumberFormat="1"/>
    <xf numFmtId="9" fontId="0" fillId="0" borderId="0" xfId="0" applyNumberFormat="1"/>
    <xf numFmtId="0" fontId="1" fillId="12" borderId="0" xfId="5"/>
    <xf numFmtId="44" fontId="0" fillId="0" borderId="0" xfId="1" applyFont="1" applyFill="1"/>
    <xf numFmtId="44" fontId="0" fillId="0" borderId="9" xfId="1" applyFont="1" applyFill="1" applyBorder="1"/>
    <xf numFmtId="44" fontId="0" fillId="0" borderId="5" xfId="1" applyFont="1" applyFill="1" applyBorder="1"/>
    <xf numFmtId="0" fontId="11" fillId="0" borderId="0" xfId="0" applyFont="1"/>
    <xf numFmtId="0" fontId="0" fillId="3" borderId="10" xfId="0" applyFill="1" applyBorder="1"/>
    <xf numFmtId="0" fontId="0" fillId="4" borderId="10" xfId="0" applyFill="1" applyBorder="1"/>
    <xf numFmtId="0" fontId="3" fillId="0" borderId="0" xfId="2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0" fillId="2" borderId="0" xfId="0" applyFill="1"/>
    <xf numFmtId="0" fontId="0" fillId="0" borderId="0" xfId="0" applyAlignment="1">
      <alignment vertical="center"/>
    </xf>
    <xf numFmtId="2" fontId="0" fillId="0" borderId="0" xfId="0" applyNumberFormat="1"/>
    <xf numFmtId="0" fontId="5" fillId="0" borderId="3" xfId="0" applyFont="1" applyBorder="1"/>
    <xf numFmtId="2" fontId="2" fillId="0" borderId="0" xfId="0" applyNumberFormat="1" applyFont="1"/>
    <xf numFmtId="2" fontId="0" fillId="7" borderId="0" xfId="0" applyNumberFormat="1" applyFill="1"/>
    <xf numFmtId="0" fontId="0" fillId="0" borderId="0" xfId="0" applyAlignment="1">
      <alignment wrapText="1"/>
    </xf>
    <xf numFmtId="0" fontId="2" fillId="0" borderId="11" xfId="0" applyFont="1" applyBorder="1" applyAlignment="1">
      <alignment wrapText="1"/>
    </xf>
    <xf numFmtId="0" fontId="4" fillId="0" borderId="3" xfId="0" applyFont="1" applyBorder="1"/>
    <xf numFmtId="44" fontId="4" fillId="2" borderId="3" xfId="1" applyFont="1" applyFill="1" applyBorder="1"/>
    <xf numFmtId="44" fontId="4" fillId="0" borderId="0" xfId="1" applyFont="1"/>
    <xf numFmtId="44" fontId="1" fillId="12" borderId="0" xfId="1" applyFill="1"/>
    <xf numFmtId="44" fontId="0" fillId="9" borderId="0" xfId="1" applyFont="1" applyFill="1"/>
    <xf numFmtId="44" fontId="0" fillId="7" borderId="0" xfId="1" applyFont="1" applyFill="1"/>
    <xf numFmtId="0" fontId="17" fillId="0" borderId="0" xfId="0" applyFont="1" applyAlignment="1">
      <alignment vertical="center"/>
    </xf>
    <xf numFmtId="0" fontId="17" fillId="0" borderId="0" xfId="0" applyFont="1"/>
    <xf numFmtId="0" fontId="0" fillId="13" borderId="0" xfId="0" applyFill="1"/>
    <xf numFmtId="16" fontId="0" fillId="13" borderId="0" xfId="0" applyNumberFormat="1" applyFill="1"/>
    <xf numFmtId="0" fontId="0" fillId="14" borderId="0" xfId="0" applyFill="1"/>
    <xf numFmtId="0" fontId="17" fillId="14" borderId="0" xfId="0" applyFont="1" applyFill="1" applyAlignment="1">
      <alignment vertical="center"/>
    </xf>
    <xf numFmtId="0" fontId="17" fillId="0" borderId="0" xfId="0" applyFont="1" applyAlignment="1">
      <alignment horizontal="left" vertical="center" indent="1"/>
    </xf>
    <xf numFmtId="2" fontId="0" fillId="15" borderId="0" xfId="0" applyNumberFormat="1" applyFill="1"/>
    <xf numFmtId="0" fontId="0" fillId="15" borderId="0" xfId="0" applyFill="1"/>
    <xf numFmtId="0" fontId="17" fillId="15" borderId="0" xfId="0" applyFont="1" applyFill="1" applyAlignment="1">
      <alignment horizontal="left" vertical="center" indent="1"/>
    </xf>
    <xf numFmtId="0" fontId="0" fillId="15" borderId="10" xfId="0" applyFill="1" applyBorder="1"/>
    <xf numFmtId="44" fontId="0" fillId="15" borderId="0" xfId="0" applyNumberFormat="1" applyFill="1"/>
    <xf numFmtId="44" fontId="0" fillId="15" borderId="5" xfId="1" applyFont="1" applyFill="1" applyBorder="1"/>
    <xf numFmtId="0" fontId="0" fillId="16" borderId="9" xfId="0" applyFill="1" applyBorder="1"/>
    <xf numFmtId="0" fontId="0" fillId="16" borderId="0" xfId="0" applyFill="1"/>
    <xf numFmtId="0" fontId="3" fillId="15" borderId="5" xfId="2" applyFill="1" applyBorder="1"/>
    <xf numFmtId="0" fontId="0" fillId="15" borderId="0" xfId="0" applyFill="1" applyAlignment="1">
      <alignment wrapText="1"/>
    </xf>
    <xf numFmtId="0" fontId="19" fillId="0" borderId="0" xfId="0" applyFont="1"/>
    <xf numFmtId="44" fontId="20" fillId="0" borderId="0" xfId="0" applyNumberFormat="1" applyFont="1"/>
    <xf numFmtId="0" fontId="20" fillId="0" borderId="0" xfId="0" applyFont="1"/>
    <xf numFmtId="0" fontId="19" fillId="6" borderId="2" xfId="0" applyFont="1" applyFill="1" applyBorder="1"/>
    <xf numFmtId="9" fontId="20" fillId="0" borderId="0" xfId="0" applyNumberFormat="1" applyFont="1"/>
    <xf numFmtId="0" fontId="20" fillId="12" borderId="0" xfId="5" applyFont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10" fillId="11" borderId="0" xfId="4" applyAlignment="1">
      <alignment horizontal="center"/>
    </xf>
    <xf numFmtId="0" fontId="20" fillId="10" borderId="0" xfId="3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4" fontId="0" fillId="14" borderId="0" xfId="0" applyNumberFormat="1" applyFill="1"/>
    <xf numFmtId="0" fontId="2" fillId="14" borderId="0" xfId="0" applyFont="1" applyFill="1"/>
  </cellXfs>
  <cellStyles count="6">
    <cellStyle name="20 % - Akzent1" xfId="5" builtinId="30"/>
    <cellStyle name="Hyperlink" xfId="2" xr:uid="{00000000-000B-0000-0000-000008000000}"/>
    <cellStyle name="Neutral" xfId="4" builtinId="28"/>
    <cellStyle name="Schlecht" xfId="3" builtinId="27"/>
    <cellStyle name="Standard" xfId="0" builtinId="0"/>
    <cellStyle name="Währung" xfId="1" builtinId="4"/>
  </cellStyles>
  <dxfs count="31">
    <dxf>
      <font>
        <color rgb="FF9C0006"/>
      </font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rgb="FFFF7C80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 outline="0"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0" formatCode="General"/>
    </dxf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rgb="FFCCCCFF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CCCFF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ill>
        <patternFill patternType="solid">
          <fgColor indexed="64"/>
          <bgColor theme="9" tint="0.59999389629810485"/>
        </patternFill>
      </fill>
      <border diagonalUp="0" diagonalDown="0" outline="0">
        <left style="thin">
          <color theme="7"/>
        </left>
        <right/>
        <top style="thin">
          <color theme="7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border outline="0">
        <right style="thin">
          <color theme="7"/>
        </right>
        <top style="thin">
          <color theme="7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theme="7"/>
        </left>
        <right style="thin">
          <color theme="7"/>
        </right>
        <top/>
        <bottom/>
      </border>
    </dxf>
  </dxfs>
  <tableStyles count="0" defaultTableStyle="TableStyleMedium2" defaultPivotStyle="PivotStyleLight16"/>
  <colors>
    <mruColors>
      <color rgb="FFCC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65114D-11C4-47CE-B62B-945269792794}" name="Tabelle1" displayName="Tabelle1" ref="B2:W193" totalsRowCount="1" headerRowDxfId="30" tableBorderDxfId="29">
  <autoFilter ref="B2:W192" xr:uid="{2265114D-11C4-47CE-B62B-945269792794}"/>
  <tableColumns count="22">
    <tableColumn id="1" xr3:uid="{27064012-C765-4891-B3DA-2D9294CAFBC4}" name="Vorname"/>
    <tableColumn id="2" xr3:uid="{A2E569B2-FE81-414F-B63A-7F888B542000}" name="Nachname"/>
    <tableColumn id="3" xr3:uid="{14C319BF-350C-4FF6-A3DB-730F32192F57}" name="Schule"/>
    <tableColumn id="4" xr3:uid="{C1FA428E-2454-43B1-8B12-2DFFC4DA3C18}" name="Adresse"/>
    <tableColumn id="5" xr3:uid="{E5348309-A00C-4C34-9723-1548BBF777C6}" name="einzel" dataDxfId="28" totalsRowDxfId="27"/>
    <tableColumn id="6" xr3:uid="{63A155DE-11F3-46ED-A8B9-58CA26B4BB9E}" name="Klasse" dataDxfId="26" totalsRowDxfId="25"/>
    <tableColumn id="7" xr3:uid="{6802A1F7-1995-49AE-B8D6-7019CBD1A792}" name="gratis" dataDxfId="24" totalsRowDxfId="23"/>
    <tableColumn id="8" xr3:uid="{7612213E-F6B4-4A9B-962D-0AD22AF263EE}" name="einzel2"/>
    <tableColumn id="9" xr3:uid="{475AD266-92DB-427A-A8C1-FE3F9DC18612}" name="Klasse3"/>
    <tableColumn id="10" xr3:uid="{CF58ECC4-2C0C-49E6-8326-50147F1A6AC9}" name="gratis4"/>
    <tableColumn id="11" xr3:uid="{DE528443-F6F9-4FAF-AB4E-36E548204367}" name="einzel5" dataDxfId="22" totalsRowDxfId="21"/>
    <tableColumn id="12" xr3:uid="{DA9BBBAA-3F2E-47D3-8365-E83CF09C64B5}" name="Klasse6" dataDxfId="20" totalsRowDxfId="19"/>
    <tableColumn id="13" xr3:uid="{9DBB32B4-8E33-453F-B155-1CC2F409CA2B}" name="gratis7" dataDxfId="18" totalsRowDxfId="17"/>
    <tableColumn id="14" xr3:uid="{AD6B6B9B-D697-4C1E-96B1-51F6FC30885B}" name="Porto" totalsRowDxfId="16"/>
    <tableColumn id="15" xr3:uid="{913D5355-EFE9-4242-A123-EECEDDF74B0D}" name="Preis" totalsRowDxfId="15"/>
    <tableColumn id="16" xr3:uid="{804F81DE-5C13-4621-B5BB-47C7CB2B656E}" name="Bezahlt"/>
    <tableColumn id="17" xr3:uid="{34A556F2-B581-4504-89F8-E0216EF95649}" name="Verschickt"/>
    <tableColumn id="18" xr3:uid="{CDEBF141-251D-4315-B068-7AB0295C6088}" name="Anmerkung"/>
    <tableColumn id="19" xr3:uid="{841D035E-B495-4DA0-ABBC-45B5D6F060BD}" name="Email"/>
    <tableColumn id="20" xr3:uid="{F89984DC-04DC-4C8E-AF99-481D93B7D0E8}" name="Berechnung"/>
    <tableColumn id="21" xr3:uid="{EB6DF449-9588-4C7E-9572-4EED0E8C5109}" name="Berechnung Anzahl RD verschickt" dataDxfId="14" totalsRowDxfId="13">
      <calculatedColumnFormula>IF(Bestellungen!$R3="Ja",Tabelle1[[#This Row],[Spalte1]],0)</calculatedColumnFormula>
    </tableColumn>
    <tableColumn id="22" xr3:uid="{63A23FBB-D44E-46CD-9875-A052DE96874E}" name="Spalte1" dataDxfId="12">
      <calculatedColumnFormula>Tabelle1[[#This Row],[einzel]]+Tabelle1[[#This Row],[Klasse]]+Tabelle1[[#This Row],[gratis]]</calculatedColumnFormula>
    </tableColumn>
  </tableColumns>
  <tableStyleInfo name="TableStyleLight1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C6F2E73-8682-4082-9F36-855CC60F9293}" name="Tabelle7" displayName="Tabelle7" ref="A10:B19" totalsRowCount="1" headerRowDxfId="11" tableBorderDxfId="10">
  <autoFilter ref="A10:B18" xr:uid="{CC6F2E73-8682-4082-9F36-855CC60F9293}"/>
  <tableColumns count="2">
    <tableColumn id="1" xr3:uid="{0B5F13DB-6FCB-4188-99EE-95DFF5DC3903}" name="Bezeichnung" totalsRowLabel="Ergebnis"/>
    <tableColumn id="2" xr3:uid="{AA12C8A8-7173-4AB8-AF2D-CAD586CA19CF}" name="Ausgaben Lis" totalsRowFunction="sum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97FC78-6842-472C-A763-ED452B1D9B1D}" name="Tabelle79" displayName="Tabelle79" ref="D10:E36" totalsRowCount="1" headerRowDxfId="9" tableBorderDxfId="8">
  <autoFilter ref="D10:E35" xr:uid="{3F97FC78-6842-472C-A763-ED452B1D9B1D}"/>
  <tableColumns count="2">
    <tableColumn id="1" xr3:uid="{CEA8071B-BA65-4613-AE7C-16E5048A5492}" name="Bezeichnung" totalsRowLabel="Ergebnis"/>
    <tableColumn id="2" xr3:uid="{664E2859-3F12-44FD-8CE3-9D351CFF4807}" name="Ausgaben Laura" totalsRowFunction="sum" totalsRowDxfId="7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A6A9226-242A-47FB-ABE6-7FC843F47D89}" name="Tabelle2" displayName="Tabelle2" ref="G10:H17" totalsRowCount="1">
  <autoFilter ref="G10:H16" xr:uid="{9A6A9226-242A-47FB-ABE6-7FC843F47D89}"/>
  <tableColumns count="2">
    <tableColumn id="1" xr3:uid="{94493491-23A9-4306-99ED-554E1812C7CA}" name="Einnahmen Laura" totalsRowLabel="Ergebnis"/>
    <tableColumn id="2" xr3:uid="{1C03027A-B2A5-44EC-96A0-8F24B01C88D7}" name="Einnahme" totalsRowFunction="sum" totalsRowDxfId="6">
      <calculatedColumnFormula>SUM(H10)</calculatedColumnFormula>
    </tableColumn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7A7FD7D-9ABE-481D-9C6F-FB7629DD9DBB}" name="Tabelle3" displayName="Tabelle3" ref="J10:K13" totalsRowCount="1">
  <autoFilter ref="J10:K12" xr:uid="{77A7FD7D-9ABE-481D-9C6F-FB7629DD9DBB}"/>
  <tableColumns count="2">
    <tableColumn id="1" xr3:uid="{667DE39C-46DC-4328-8E09-09023A6A0183}" name="Überweisung Lis an Laura" totalsRowLabel="Ergebnis"/>
    <tableColumn id="2" xr3:uid="{68AE49CD-7320-440A-8915-91FE018D6558}" name="Betrag" totalsRowFunction="sum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Gudrun.VOGL@ms-badschwanberg.at" TargetMode="External"/><Relationship Id="rId3" Type="http://schemas.openxmlformats.org/officeDocument/2006/relationships/hyperlink" Target="mailto:verena.prevolnik@edu.uni-graz.at" TargetMode="External"/><Relationship Id="rId7" Type="http://schemas.openxmlformats.org/officeDocument/2006/relationships/hyperlink" Target="mailto:annerose.goettlich@hib-liebenau.at" TargetMode="External"/><Relationship Id="rId2" Type="http://schemas.openxmlformats.org/officeDocument/2006/relationships/hyperlink" Target="mailto:sarahberger144@hotmail.com" TargetMode="External"/><Relationship Id="rId1" Type="http://schemas.openxmlformats.org/officeDocument/2006/relationships/hyperlink" Target="mailto:stefan.satzger@schulzentrum-kleinwalsertal.at" TargetMode="External"/><Relationship Id="rId6" Type="http://schemas.openxmlformats.org/officeDocument/2006/relationships/hyperlink" Target="mailto:daniela.depaoli@mwbg.at" TargetMode="External"/><Relationship Id="rId5" Type="http://schemas.openxmlformats.org/officeDocument/2006/relationships/hyperlink" Target="mailto:Verena.Sturm@msarnfels.at" TargetMode="External"/><Relationship Id="rId10" Type="http://schemas.openxmlformats.org/officeDocument/2006/relationships/table" Target="../tables/table1.xml"/><Relationship Id="rId4" Type="http://schemas.openxmlformats.org/officeDocument/2006/relationships/hyperlink" Target="mailto:jenny.trampus@hotmail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38AD6-EFA5-4885-BF43-9BEEB5CEAFD8}">
  <dimension ref="A1:AE193"/>
  <sheetViews>
    <sheetView topLeftCell="C1" zoomScale="79" zoomScaleNormal="115" workbookViewId="0">
      <selection activeCell="R87" sqref="R87"/>
    </sheetView>
  </sheetViews>
  <sheetFormatPr baseColWidth="10" defaultColWidth="10.7109375" defaultRowHeight="15" x14ac:dyDescent="0.25"/>
  <cols>
    <col min="1" max="1" width="10.7109375" style="75"/>
    <col min="2" max="2" width="11.140625" customWidth="1"/>
    <col min="3" max="3" width="18.42578125" bestFit="1" customWidth="1"/>
    <col min="4" max="4" width="27.85546875" customWidth="1"/>
    <col min="5" max="5" width="36.7109375" customWidth="1"/>
    <col min="6" max="6" width="8.28515625" customWidth="1"/>
    <col min="7" max="7" width="8.7109375" customWidth="1"/>
    <col min="8" max="8" width="7.85546875" customWidth="1"/>
    <col min="9" max="9" width="9.5703125" customWidth="1"/>
    <col min="10" max="10" width="9.7109375" customWidth="1"/>
    <col min="11" max="11" width="9" customWidth="1"/>
    <col min="12" max="12" width="9.5703125" customWidth="1"/>
    <col min="13" max="13" width="9.7109375" customWidth="1"/>
    <col min="14" max="14" width="9" customWidth="1"/>
    <col min="15" max="15" width="13.7109375" style="1" customWidth="1"/>
    <col min="16" max="16" width="18" style="1" customWidth="1"/>
    <col min="17" max="17" width="9.7109375" customWidth="1"/>
    <col min="18" max="18" width="12.28515625" customWidth="1"/>
    <col min="19" max="19" width="13.5703125" bestFit="1" customWidth="1"/>
    <col min="20" max="20" width="43.7109375" bestFit="1" customWidth="1"/>
    <col min="21" max="21" width="13.5703125" customWidth="1"/>
    <col min="22" max="22" width="18.5703125" style="79" customWidth="1"/>
  </cols>
  <sheetData>
    <row r="1" spans="1:23" x14ac:dyDescent="0.25">
      <c r="F1" s="110" t="s">
        <v>0</v>
      </c>
      <c r="G1" s="110"/>
      <c r="H1" s="110"/>
      <c r="I1" s="111" t="s">
        <v>1</v>
      </c>
      <c r="J1" s="111"/>
      <c r="K1" s="111"/>
      <c r="L1" s="112" t="s">
        <v>2</v>
      </c>
      <c r="M1" s="112"/>
      <c r="N1" s="112"/>
    </row>
    <row r="2" spans="1:23" ht="30" x14ac:dyDescent="0.25">
      <c r="A2" s="75" t="s">
        <v>3</v>
      </c>
      <c r="B2" s="49" t="s">
        <v>4</v>
      </c>
      <c r="C2" s="49" t="s">
        <v>5</v>
      </c>
      <c r="D2" s="49" t="s">
        <v>6</v>
      </c>
      <c r="E2" s="49" t="s">
        <v>7</v>
      </c>
      <c r="F2" s="50" t="s">
        <v>8</v>
      </c>
      <c r="G2" s="50" t="s">
        <v>9</v>
      </c>
      <c r="H2" s="50" t="s">
        <v>10</v>
      </c>
      <c r="I2" s="49" t="s">
        <v>11</v>
      </c>
      <c r="J2" s="49" t="s">
        <v>12</v>
      </c>
      <c r="K2" s="49" t="s">
        <v>13</v>
      </c>
      <c r="L2" s="51" t="s">
        <v>14</v>
      </c>
      <c r="M2" s="51" t="s">
        <v>15</v>
      </c>
      <c r="N2" s="51" t="s">
        <v>16</v>
      </c>
      <c r="O2" s="52" t="s">
        <v>17</v>
      </c>
      <c r="P2" s="52" t="s">
        <v>18</v>
      </c>
      <c r="Q2" s="49" t="s">
        <v>19</v>
      </c>
      <c r="R2" s="49" t="s">
        <v>20</v>
      </c>
      <c r="S2" s="53" t="s">
        <v>21</v>
      </c>
      <c r="T2" s="49" t="s">
        <v>22</v>
      </c>
      <c r="U2" s="49" t="s">
        <v>23</v>
      </c>
      <c r="V2" s="80" t="s">
        <v>24</v>
      </c>
      <c r="W2" s="53" t="s">
        <v>25</v>
      </c>
    </row>
    <row r="3" spans="1:23" x14ac:dyDescent="0.25">
      <c r="A3" s="75" t="s">
        <v>26</v>
      </c>
      <c r="B3" s="15" t="s">
        <v>27</v>
      </c>
      <c r="C3" s="15" t="s">
        <v>28</v>
      </c>
      <c r="D3" s="16"/>
      <c r="E3" s="16" t="s">
        <v>29</v>
      </c>
      <c r="F3" s="17">
        <v>1</v>
      </c>
      <c r="G3" s="17"/>
      <c r="H3" s="17"/>
      <c r="I3" s="15">
        <v>1</v>
      </c>
      <c r="J3" s="15"/>
      <c r="K3" s="15"/>
      <c r="L3" s="18">
        <v>1</v>
      </c>
      <c r="M3" s="18"/>
      <c r="N3" s="18"/>
      <c r="O3" s="19">
        <v>3</v>
      </c>
      <c r="P3" s="19">
        <f>Bestellungen!$F3*8+Bestellungen!$G3*6+Bestellungen!$I3*8+Bestellungen!$J3*6+Bestellungen!$L3*15+Bestellungen!$M3*10+Bestellungen!$O3</f>
        <v>34</v>
      </c>
      <c r="Q3" s="15" t="s">
        <v>30</v>
      </c>
      <c r="R3" s="15" t="s">
        <v>30</v>
      </c>
      <c r="S3" s="20"/>
      <c r="T3" s="38" t="s">
        <v>31</v>
      </c>
      <c r="U3" s="48">
        <f>IF(Bestellungen!$Q3="Ja",Bestellungen!$P3,0)</f>
        <v>34</v>
      </c>
      <c r="V3" s="79">
        <f>IF(Bestellungen!$R3="Ja",Tabelle1[[#This Row],[Spalte1]],0)</f>
        <v>1</v>
      </c>
      <c r="W3">
        <f>Tabelle1[[#This Row],[einzel]]+Tabelle1[[#This Row],[Klasse]]+Tabelle1[[#This Row],[gratis]]</f>
        <v>1</v>
      </c>
    </row>
    <row r="4" spans="1:23" x14ac:dyDescent="0.25">
      <c r="A4" s="75" t="s">
        <v>32</v>
      </c>
      <c r="B4" s="21" t="s">
        <v>33</v>
      </c>
      <c r="C4" s="21" t="s">
        <v>34</v>
      </c>
      <c r="D4" s="22"/>
      <c r="E4" s="22" t="s">
        <v>35</v>
      </c>
      <c r="F4" s="23">
        <v>1</v>
      </c>
      <c r="G4" s="23"/>
      <c r="H4" s="23"/>
      <c r="I4" s="21">
        <v>1</v>
      </c>
      <c r="J4" s="21"/>
      <c r="K4" s="21"/>
      <c r="L4" s="24">
        <v>0</v>
      </c>
      <c r="M4" s="24"/>
      <c r="N4" s="24"/>
      <c r="O4" s="25">
        <v>3</v>
      </c>
      <c r="P4" s="25">
        <f>Bestellungen!$F4*8+Bestellungen!$G4*6+Bestellungen!$I4*8+Bestellungen!$J4*6+Bestellungen!$L4*15+Bestellungen!$M4*10+Bestellungen!$O4</f>
        <v>19</v>
      </c>
      <c r="Q4" s="21" t="s">
        <v>30</v>
      </c>
      <c r="R4" s="21" t="s">
        <v>30</v>
      </c>
      <c r="S4" s="26"/>
      <c r="T4" s="39" t="s">
        <v>36</v>
      </c>
      <c r="U4" s="47">
        <f>IF(Bestellungen!$Q4="Ja",Bestellungen!$P4,0)</f>
        <v>19</v>
      </c>
      <c r="V4" s="79">
        <f>IF(Bestellungen!$R4="Ja",Tabelle1[[#This Row],[Spalte1]],0)</f>
        <v>1</v>
      </c>
      <c r="W4">
        <f>Tabelle1[[#This Row],[einzel]]+Tabelle1[[#This Row],[Klasse]]+Tabelle1[[#This Row],[gratis]]</f>
        <v>1</v>
      </c>
    </row>
    <row r="5" spans="1:23" x14ac:dyDescent="0.25">
      <c r="A5" s="75" t="s">
        <v>37</v>
      </c>
      <c r="B5" s="27" t="s">
        <v>38</v>
      </c>
      <c r="C5" s="27" t="s">
        <v>39</v>
      </c>
      <c r="D5" s="28" t="s">
        <v>40</v>
      </c>
      <c r="E5" s="28" t="s">
        <v>41</v>
      </c>
      <c r="F5" s="23">
        <v>1</v>
      </c>
      <c r="G5" s="23"/>
      <c r="H5" s="23"/>
      <c r="I5" s="27">
        <v>1</v>
      </c>
      <c r="J5" s="27"/>
      <c r="K5" s="27"/>
      <c r="L5" s="24"/>
      <c r="M5" s="24"/>
      <c r="N5" s="24"/>
      <c r="O5" s="29">
        <v>3</v>
      </c>
      <c r="P5" s="29">
        <f>Bestellungen!$F5*8+Bestellungen!$G5*6+Bestellungen!$I5*8+Bestellungen!$J5*6+Bestellungen!$L5*15+Bestellungen!$M5*10+Bestellungen!$O5</f>
        <v>19</v>
      </c>
      <c r="Q5" s="27" t="s">
        <v>30</v>
      </c>
      <c r="R5" s="27" t="s">
        <v>30</v>
      </c>
      <c r="S5" s="30"/>
      <c r="T5" s="40" t="s">
        <v>42</v>
      </c>
      <c r="U5" s="46">
        <f>IF(Bestellungen!$Q5="Ja",Bestellungen!$P5,0)</f>
        <v>19</v>
      </c>
      <c r="V5" s="79">
        <f>IF(Bestellungen!$R5="Ja",Tabelle1[[#This Row],[Spalte1]],0)</f>
        <v>1</v>
      </c>
      <c r="W5">
        <f>Tabelle1[[#This Row],[einzel]]+Tabelle1[[#This Row],[Klasse]]+Tabelle1[[#This Row],[gratis]]</f>
        <v>1</v>
      </c>
    </row>
    <row r="6" spans="1:23" ht="30" x14ac:dyDescent="0.25">
      <c r="A6" s="75" t="s">
        <v>43</v>
      </c>
      <c r="B6" s="21" t="s">
        <v>44</v>
      </c>
      <c r="C6" s="21" t="s">
        <v>45</v>
      </c>
      <c r="D6" s="22" t="s">
        <v>46</v>
      </c>
      <c r="E6" s="22" t="s">
        <v>47</v>
      </c>
      <c r="F6" s="23">
        <v>1</v>
      </c>
      <c r="G6" s="23"/>
      <c r="H6" s="23"/>
      <c r="I6" s="21">
        <v>1</v>
      </c>
      <c r="J6" s="21"/>
      <c r="K6" s="21"/>
      <c r="L6" s="24">
        <v>0</v>
      </c>
      <c r="M6" s="24"/>
      <c r="N6" s="24"/>
      <c r="O6" s="25">
        <v>3</v>
      </c>
      <c r="P6" s="25">
        <f>Bestellungen!$F6*8+Bestellungen!$G6*6+Bestellungen!$I6*8+Bestellungen!$J6*6+Bestellungen!$L6*15+Bestellungen!$M6*10+Bestellungen!$O6</f>
        <v>19</v>
      </c>
      <c r="Q6" s="21" t="s">
        <v>30</v>
      </c>
      <c r="R6" s="21" t="s">
        <v>30</v>
      </c>
      <c r="S6" s="26"/>
      <c r="T6" s="41" t="s">
        <v>48</v>
      </c>
      <c r="U6" s="47">
        <f>IF(Bestellungen!$Q6="Ja",Bestellungen!$P6,0)</f>
        <v>19</v>
      </c>
      <c r="V6" s="79">
        <f>IF(Bestellungen!$R6="Ja",Tabelle1[[#This Row],[Spalte1]],0)</f>
        <v>1</v>
      </c>
      <c r="W6">
        <f>Tabelle1[[#This Row],[einzel]]+Tabelle1[[#This Row],[Klasse]]+Tabelle1[[#This Row],[gratis]]</f>
        <v>1</v>
      </c>
    </row>
    <row r="7" spans="1:23" x14ac:dyDescent="0.25">
      <c r="A7" s="75" t="s">
        <v>49</v>
      </c>
      <c r="B7" s="27" t="s">
        <v>50</v>
      </c>
      <c r="C7" s="27" t="s">
        <v>51</v>
      </c>
      <c r="D7" s="28" t="s">
        <v>52</v>
      </c>
      <c r="E7" s="28" t="s">
        <v>53</v>
      </c>
      <c r="F7" s="23">
        <v>1</v>
      </c>
      <c r="G7" s="23"/>
      <c r="H7" s="23"/>
      <c r="I7" s="27">
        <v>1</v>
      </c>
      <c r="J7" s="27"/>
      <c r="K7" s="27"/>
      <c r="L7" s="24">
        <v>1</v>
      </c>
      <c r="M7" s="24"/>
      <c r="N7" s="24"/>
      <c r="O7" s="29">
        <v>3</v>
      </c>
      <c r="P7" s="29">
        <f>Bestellungen!$F7*8+Bestellungen!$G7*6+Bestellungen!$I7*8+Bestellungen!$J7*6+Bestellungen!$L7*15+Bestellungen!$M7*10+Bestellungen!$O7</f>
        <v>34</v>
      </c>
      <c r="Q7" s="27" t="s">
        <v>30</v>
      </c>
      <c r="R7" s="27" t="s">
        <v>30</v>
      </c>
      <c r="S7" s="30"/>
      <c r="T7" s="42" t="s">
        <v>54</v>
      </c>
      <c r="U7" s="46">
        <f>IF(Bestellungen!$Q7="Ja",Bestellungen!$P7,0)</f>
        <v>34</v>
      </c>
      <c r="V7" s="79">
        <f>IF(Bestellungen!$R7="Ja",Tabelle1[[#This Row],[Spalte1]],0)</f>
        <v>1</v>
      </c>
      <c r="W7">
        <f>Tabelle1[[#This Row],[einzel]]+Tabelle1[[#This Row],[Klasse]]+Tabelle1[[#This Row],[gratis]]</f>
        <v>1</v>
      </c>
    </row>
    <row r="8" spans="1:23" x14ac:dyDescent="0.25">
      <c r="A8" s="75" t="s">
        <v>55</v>
      </c>
      <c r="B8" s="21" t="s">
        <v>56</v>
      </c>
      <c r="C8" s="21" t="s">
        <v>57</v>
      </c>
      <c r="D8" s="22"/>
      <c r="E8" s="22"/>
      <c r="F8" s="23">
        <v>0</v>
      </c>
      <c r="G8" s="23"/>
      <c r="H8" s="23"/>
      <c r="I8" s="21"/>
      <c r="J8" s="21"/>
      <c r="K8" s="21"/>
      <c r="L8" s="24"/>
      <c r="M8" s="24"/>
      <c r="N8" s="24"/>
      <c r="O8" s="25"/>
      <c r="P8" s="25">
        <f>Bestellungen!$F8*8+Bestellungen!$G8*6+Bestellungen!$I8*8+Bestellungen!$J8*6+Bestellungen!$L8*15+Bestellungen!$M8*10+Bestellungen!$O8</f>
        <v>0</v>
      </c>
      <c r="Q8" s="21" t="s">
        <v>30</v>
      </c>
      <c r="R8" s="21" t="s">
        <v>30</v>
      </c>
      <c r="S8" s="26"/>
      <c r="T8" s="41" t="s">
        <v>58</v>
      </c>
      <c r="U8" s="47">
        <f>IF(Bestellungen!$Q8="Ja",Bestellungen!$P8,0)</f>
        <v>0</v>
      </c>
      <c r="V8" s="79">
        <f>IF(Bestellungen!$R8="Ja",Tabelle1[[#This Row],[Spalte1]],0)</f>
        <v>0</v>
      </c>
      <c r="W8">
        <f>Tabelle1[[#This Row],[einzel]]+Tabelle1[[#This Row],[Klasse]]+Tabelle1[[#This Row],[gratis]]</f>
        <v>0</v>
      </c>
    </row>
    <row r="9" spans="1:23" x14ac:dyDescent="0.25">
      <c r="A9" s="75" t="s">
        <v>59</v>
      </c>
      <c r="B9" s="27" t="s">
        <v>60</v>
      </c>
      <c r="C9" s="27" t="s">
        <v>61</v>
      </c>
      <c r="D9" s="28"/>
      <c r="E9" s="28"/>
      <c r="F9" s="23">
        <v>1</v>
      </c>
      <c r="G9" s="23"/>
      <c r="H9" s="23"/>
      <c r="I9" s="27">
        <v>1</v>
      </c>
      <c r="J9" s="27"/>
      <c r="K9" s="27"/>
      <c r="L9" s="24"/>
      <c r="M9" s="24"/>
      <c r="N9" s="24"/>
      <c r="O9" s="29">
        <v>3</v>
      </c>
      <c r="P9" s="29">
        <f>Bestellungen!$F9*8+Bestellungen!$G9*6+Bestellungen!$I9*8+Bestellungen!$J9*6+Bestellungen!$L9*15+Bestellungen!$M9*10+Bestellungen!$O9</f>
        <v>19</v>
      </c>
      <c r="Q9" s="27" t="s">
        <v>30</v>
      </c>
      <c r="R9" s="27" t="s">
        <v>30</v>
      </c>
      <c r="S9" s="30"/>
      <c r="T9" s="42" t="s">
        <v>62</v>
      </c>
      <c r="U9" s="46">
        <f>IF(Bestellungen!$Q9="Ja",Bestellungen!$P9,0)</f>
        <v>19</v>
      </c>
      <c r="V9" s="79">
        <f>IF(Bestellungen!$R9="Ja",Tabelle1[[#This Row],[Spalte1]],0)</f>
        <v>1</v>
      </c>
      <c r="W9">
        <f>Tabelle1[[#This Row],[einzel]]+Tabelle1[[#This Row],[Klasse]]+Tabelle1[[#This Row],[gratis]]</f>
        <v>1</v>
      </c>
    </row>
    <row r="10" spans="1:23" x14ac:dyDescent="0.25">
      <c r="A10" s="75" t="s">
        <v>63</v>
      </c>
      <c r="B10" s="21" t="s">
        <v>64</v>
      </c>
      <c r="C10" s="21" t="s">
        <v>65</v>
      </c>
      <c r="D10" s="22" t="s">
        <v>66</v>
      </c>
      <c r="E10" s="22"/>
      <c r="F10" s="23"/>
      <c r="G10" s="23">
        <v>11</v>
      </c>
      <c r="H10" s="23"/>
      <c r="I10" s="21"/>
      <c r="J10" s="21">
        <v>11</v>
      </c>
      <c r="K10" s="21"/>
      <c r="L10" s="24"/>
      <c r="M10" s="24"/>
      <c r="N10" s="24"/>
      <c r="O10" s="25">
        <v>10</v>
      </c>
      <c r="P10" s="25">
        <f>Bestellungen!$F10*8+Bestellungen!$G10*6+Bestellungen!$I10*8+Bestellungen!$J10*6+Bestellungen!$L10*15+Bestellungen!$M10*10+Bestellungen!$O10</f>
        <v>142</v>
      </c>
      <c r="Q10" s="21" t="s">
        <v>30</v>
      </c>
      <c r="R10" s="21" t="s">
        <v>30</v>
      </c>
      <c r="S10" s="26"/>
      <c r="T10" s="41" t="s">
        <v>67</v>
      </c>
      <c r="U10" s="47">
        <f>IF(Bestellungen!$Q10="Ja",Bestellungen!$P10,0)</f>
        <v>142</v>
      </c>
      <c r="V10" s="79">
        <f>IF(Bestellungen!$R10="Ja",Tabelle1[[#This Row],[Spalte1]],0)</f>
        <v>11</v>
      </c>
      <c r="W10">
        <f>Tabelle1[[#This Row],[einzel]]+Tabelle1[[#This Row],[Klasse]]+Tabelle1[[#This Row],[gratis]]</f>
        <v>11</v>
      </c>
    </row>
    <row r="11" spans="1:23" x14ac:dyDescent="0.25">
      <c r="A11" s="75" t="s">
        <v>68</v>
      </c>
      <c r="B11" s="27" t="s">
        <v>60</v>
      </c>
      <c r="C11" s="27" t="s">
        <v>69</v>
      </c>
      <c r="D11" s="28"/>
      <c r="E11" s="28" t="s">
        <v>70</v>
      </c>
      <c r="F11" s="23">
        <v>1</v>
      </c>
      <c r="G11" s="23"/>
      <c r="H11" s="23"/>
      <c r="I11" s="27"/>
      <c r="J11" s="27"/>
      <c r="K11" s="27"/>
      <c r="L11" s="24"/>
      <c r="M11" s="24"/>
      <c r="N11" s="24"/>
      <c r="O11" s="29">
        <v>3</v>
      </c>
      <c r="P11" s="29">
        <f>Bestellungen!$F11*8+Bestellungen!$G11*6+Bestellungen!$I11*8+Bestellungen!$J11*6+Bestellungen!$L11*15+Bestellungen!$M11*10+Bestellungen!$O11</f>
        <v>11</v>
      </c>
      <c r="Q11" s="27" t="s">
        <v>30</v>
      </c>
      <c r="R11" s="27" t="s">
        <v>30</v>
      </c>
      <c r="S11" s="30"/>
      <c r="T11" s="42" t="s">
        <v>71</v>
      </c>
      <c r="U11" s="46">
        <f>IF(Bestellungen!$Q11="Ja",Bestellungen!$P11,0)</f>
        <v>11</v>
      </c>
      <c r="V11" s="79">
        <f>IF(Bestellungen!$R11="Ja",Tabelle1[[#This Row],[Spalte1]],0)</f>
        <v>1</v>
      </c>
      <c r="W11">
        <f>Tabelle1[[#This Row],[einzel]]+Tabelle1[[#This Row],[Klasse]]+Tabelle1[[#This Row],[gratis]]</f>
        <v>1</v>
      </c>
    </row>
    <row r="12" spans="1:23" x14ac:dyDescent="0.25">
      <c r="A12" s="75" t="s">
        <v>72</v>
      </c>
      <c r="B12" s="21" t="s">
        <v>73</v>
      </c>
      <c r="C12" s="21" t="s">
        <v>74</v>
      </c>
      <c r="D12" s="22"/>
      <c r="E12" s="22" t="s">
        <v>75</v>
      </c>
      <c r="F12" s="23">
        <v>1</v>
      </c>
      <c r="G12" s="23"/>
      <c r="H12" s="23"/>
      <c r="I12" s="21"/>
      <c r="J12" s="21"/>
      <c r="K12" s="21"/>
      <c r="L12" s="24"/>
      <c r="M12" s="24"/>
      <c r="N12" s="24"/>
      <c r="O12" s="25">
        <v>3</v>
      </c>
      <c r="P12" s="25">
        <f>Bestellungen!$F12*8+Bestellungen!$G12*6+Bestellungen!$I12*8+Bestellungen!$J12*6+Bestellungen!$L12*15+Bestellungen!$M12*10+Bestellungen!$O12</f>
        <v>11</v>
      </c>
      <c r="Q12" s="21" t="s">
        <v>30</v>
      </c>
      <c r="R12" s="21" t="s">
        <v>30</v>
      </c>
      <c r="S12" s="26"/>
      <c r="T12" s="41" t="s">
        <v>76</v>
      </c>
      <c r="U12" s="47">
        <f>IF(Bestellungen!$Q12="Ja",Bestellungen!$P12,0)</f>
        <v>11</v>
      </c>
      <c r="V12" s="79">
        <f>IF(Bestellungen!$R12="Ja",Tabelle1[[#This Row],[Spalte1]],0)</f>
        <v>1</v>
      </c>
      <c r="W12">
        <f>Tabelle1[[#This Row],[einzel]]+Tabelle1[[#This Row],[Klasse]]+Tabelle1[[#This Row],[gratis]]</f>
        <v>1</v>
      </c>
    </row>
    <row r="13" spans="1:23" ht="30" x14ac:dyDescent="0.25">
      <c r="A13" s="75" t="s">
        <v>77</v>
      </c>
      <c r="B13" s="27" t="s">
        <v>78</v>
      </c>
      <c r="C13" s="27" t="s">
        <v>79</v>
      </c>
      <c r="D13" s="28" t="s">
        <v>80</v>
      </c>
      <c r="E13" s="28" t="s">
        <v>81</v>
      </c>
      <c r="F13" s="23">
        <v>1</v>
      </c>
      <c r="G13" s="23"/>
      <c r="H13" s="23"/>
      <c r="I13" s="27">
        <v>1</v>
      </c>
      <c r="J13" s="27"/>
      <c r="K13" s="27"/>
      <c r="L13" s="24"/>
      <c r="M13" s="24"/>
      <c r="N13" s="24"/>
      <c r="O13" s="29">
        <v>3</v>
      </c>
      <c r="P13" s="29">
        <f>Bestellungen!$F13*8+Bestellungen!$G13*6+Bestellungen!$I13*8+Bestellungen!$J13*6+Bestellungen!$L13*15+Bestellungen!$M13*10+Bestellungen!$O13</f>
        <v>19</v>
      </c>
      <c r="Q13" s="27" t="s">
        <v>30</v>
      </c>
      <c r="R13" s="27" t="s">
        <v>30</v>
      </c>
      <c r="S13" s="30"/>
      <c r="T13" s="42" t="s">
        <v>82</v>
      </c>
      <c r="U13" s="46">
        <f>IF(Bestellungen!$Q13="Ja",Bestellungen!$P13,0)</f>
        <v>19</v>
      </c>
      <c r="V13" s="79">
        <f>IF(Bestellungen!$R13="Ja",Tabelle1[[#This Row],[Spalte1]],0)</f>
        <v>1</v>
      </c>
      <c r="W13">
        <f>Tabelle1[[#This Row],[einzel]]+Tabelle1[[#This Row],[Klasse]]+Tabelle1[[#This Row],[gratis]]</f>
        <v>1</v>
      </c>
    </row>
    <row r="14" spans="1:23" x14ac:dyDescent="0.25">
      <c r="A14" s="75" t="s">
        <v>83</v>
      </c>
      <c r="B14" s="21" t="s">
        <v>84</v>
      </c>
      <c r="C14" s="21" t="s">
        <v>85</v>
      </c>
      <c r="D14" s="22" t="s">
        <v>86</v>
      </c>
      <c r="E14" s="22" t="s">
        <v>87</v>
      </c>
      <c r="F14" s="23">
        <v>1</v>
      </c>
      <c r="G14" s="23"/>
      <c r="H14" s="23"/>
      <c r="I14" s="21">
        <v>1</v>
      </c>
      <c r="J14" s="21"/>
      <c r="K14" s="21"/>
      <c r="L14" s="24"/>
      <c r="M14" s="24"/>
      <c r="N14" s="24"/>
      <c r="O14" s="25">
        <v>3</v>
      </c>
      <c r="P14" s="25">
        <f>Bestellungen!$F14*8+Bestellungen!$G14*6+Bestellungen!$I14*8+Bestellungen!$J14*6+Bestellungen!$L14*15+Bestellungen!$M14*10+Bestellungen!$O14</f>
        <v>19</v>
      </c>
      <c r="Q14" s="21" t="s">
        <v>30</v>
      </c>
      <c r="R14" s="21" t="s">
        <v>30</v>
      </c>
      <c r="S14" s="26"/>
      <c r="T14" s="41" t="s">
        <v>88</v>
      </c>
      <c r="U14" s="47">
        <f>IF(Bestellungen!$Q14="Ja",Bestellungen!$P14,0)</f>
        <v>19</v>
      </c>
      <c r="V14" s="79">
        <f>IF(Bestellungen!$R14="Ja",Tabelle1[[#This Row],[Spalte1]],0)</f>
        <v>1</v>
      </c>
      <c r="W14">
        <f>Tabelle1[[#This Row],[einzel]]+Tabelle1[[#This Row],[Klasse]]+Tabelle1[[#This Row],[gratis]]</f>
        <v>1</v>
      </c>
    </row>
    <row r="15" spans="1:23" x14ac:dyDescent="0.25">
      <c r="A15" s="75" t="s">
        <v>89</v>
      </c>
      <c r="B15" s="27" t="s">
        <v>90</v>
      </c>
      <c r="C15" s="27" t="s">
        <v>91</v>
      </c>
      <c r="D15" s="28"/>
      <c r="E15" s="28" t="s">
        <v>92</v>
      </c>
      <c r="F15" s="23">
        <v>1</v>
      </c>
      <c r="G15" s="23"/>
      <c r="H15" s="23"/>
      <c r="I15" s="27"/>
      <c r="J15" s="27"/>
      <c r="K15" s="27"/>
      <c r="L15" s="24"/>
      <c r="M15" s="24"/>
      <c r="N15" s="24"/>
      <c r="O15" s="29">
        <v>3</v>
      </c>
      <c r="P15" s="29">
        <f>Bestellungen!$F15*8+Bestellungen!$G15*6+Bestellungen!$I15*8+Bestellungen!$J15*6+Bestellungen!$L15*15+Bestellungen!$M15*10+Bestellungen!$O15</f>
        <v>11</v>
      </c>
      <c r="Q15" s="27" t="s">
        <v>30</v>
      </c>
      <c r="R15" s="27" t="s">
        <v>30</v>
      </c>
      <c r="S15" s="30"/>
      <c r="T15" s="42" t="s">
        <v>93</v>
      </c>
      <c r="U15" s="46">
        <f>IF(Bestellungen!$Q15="Ja",Bestellungen!$P15,0)</f>
        <v>11</v>
      </c>
      <c r="V15" s="79">
        <f>IF(Bestellungen!$R15="Ja",Tabelle1[[#This Row],[Spalte1]],0)</f>
        <v>1</v>
      </c>
      <c r="W15">
        <f>Tabelle1[[#This Row],[einzel]]+Tabelle1[[#This Row],[Klasse]]+Tabelle1[[#This Row],[gratis]]</f>
        <v>1</v>
      </c>
    </row>
    <row r="16" spans="1:23" x14ac:dyDescent="0.25">
      <c r="A16" s="75" t="s">
        <v>94</v>
      </c>
      <c r="B16" s="21" t="s">
        <v>95</v>
      </c>
      <c r="C16" s="21" t="s">
        <v>96</v>
      </c>
      <c r="D16" s="22"/>
      <c r="E16" s="22" t="s">
        <v>97</v>
      </c>
      <c r="F16" s="23">
        <v>1</v>
      </c>
      <c r="G16" s="23"/>
      <c r="H16" s="23"/>
      <c r="I16" s="21"/>
      <c r="J16" s="21"/>
      <c r="K16" s="21"/>
      <c r="L16" s="24"/>
      <c r="M16" s="24"/>
      <c r="N16" s="24"/>
      <c r="O16" s="25">
        <v>3</v>
      </c>
      <c r="P16" s="25">
        <f>Bestellungen!$F16*8+Bestellungen!$G16*6+Bestellungen!$I16*8+Bestellungen!$J16*6+Bestellungen!$L16*15+Bestellungen!$M16*10+Bestellungen!$O16</f>
        <v>11</v>
      </c>
      <c r="Q16" s="21" t="s">
        <v>30</v>
      </c>
      <c r="R16" s="21" t="s">
        <v>30</v>
      </c>
      <c r="S16" s="26"/>
      <c r="T16" s="41" t="s">
        <v>98</v>
      </c>
      <c r="U16" s="47">
        <f>IF(Bestellungen!$Q16="Ja",Bestellungen!$P16,0)</f>
        <v>11</v>
      </c>
      <c r="V16" s="79">
        <f>IF(Bestellungen!$R16="Ja",Tabelle1[[#This Row],[Spalte1]],0)</f>
        <v>1</v>
      </c>
      <c r="W16">
        <f>Tabelle1[[#This Row],[einzel]]+Tabelle1[[#This Row],[Klasse]]+Tabelle1[[#This Row],[gratis]]</f>
        <v>1</v>
      </c>
    </row>
    <row r="17" spans="1:23" x14ac:dyDescent="0.25">
      <c r="A17" s="75" t="s">
        <v>99</v>
      </c>
      <c r="B17" s="27" t="s">
        <v>100</v>
      </c>
      <c r="C17" s="27" t="s">
        <v>101</v>
      </c>
      <c r="D17" s="28"/>
      <c r="E17" s="28" t="s">
        <v>102</v>
      </c>
      <c r="F17" s="23">
        <v>1</v>
      </c>
      <c r="G17" s="23"/>
      <c r="H17" s="23"/>
      <c r="I17" s="27"/>
      <c r="J17" s="27"/>
      <c r="K17" s="27"/>
      <c r="L17" s="24"/>
      <c r="M17" s="24"/>
      <c r="N17" s="24"/>
      <c r="O17" s="29">
        <v>3</v>
      </c>
      <c r="P17" s="29">
        <f>Bestellungen!$F17*8+Bestellungen!$G17*6+Bestellungen!$I17*8+Bestellungen!$J17*6+Bestellungen!$L17*15+Bestellungen!$M17*10+Bestellungen!$O17</f>
        <v>11</v>
      </c>
      <c r="Q17" s="27" t="s">
        <v>30</v>
      </c>
      <c r="R17" s="27" t="s">
        <v>30</v>
      </c>
      <c r="S17" s="30"/>
      <c r="T17" s="42" t="s">
        <v>103</v>
      </c>
      <c r="U17" s="46">
        <f>IF(Bestellungen!$Q17="Ja",Bestellungen!$P17,0)</f>
        <v>11</v>
      </c>
      <c r="V17" s="79">
        <f>IF(Bestellungen!$R17="Ja",Tabelle1[[#This Row],[Spalte1]],0)</f>
        <v>1</v>
      </c>
      <c r="W17">
        <f>Tabelle1[[#This Row],[einzel]]+Tabelle1[[#This Row],[Klasse]]+Tabelle1[[#This Row],[gratis]]</f>
        <v>1</v>
      </c>
    </row>
    <row r="18" spans="1:23" x14ac:dyDescent="0.25">
      <c r="A18" s="75" t="s">
        <v>104</v>
      </c>
      <c r="B18" s="21" t="s">
        <v>105</v>
      </c>
      <c r="C18" s="21" t="s">
        <v>106</v>
      </c>
      <c r="D18" s="22"/>
      <c r="E18" s="22" t="s">
        <v>107</v>
      </c>
      <c r="F18" s="23">
        <v>1</v>
      </c>
      <c r="G18" s="23"/>
      <c r="H18" s="23"/>
      <c r="I18" s="21"/>
      <c r="J18" s="21"/>
      <c r="K18" s="21"/>
      <c r="L18" s="24"/>
      <c r="M18" s="24"/>
      <c r="N18" s="24"/>
      <c r="O18" s="25">
        <v>3</v>
      </c>
      <c r="P18" s="25">
        <f>Bestellungen!$F18*8+Bestellungen!$G18*6+Bestellungen!$I18*8+Bestellungen!$J18*6+Bestellungen!$L18*15+Bestellungen!$M18*10+Bestellungen!$O18</f>
        <v>11</v>
      </c>
      <c r="Q18" s="21" t="s">
        <v>30</v>
      </c>
      <c r="R18" s="21" t="s">
        <v>30</v>
      </c>
      <c r="S18" s="26"/>
      <c r="T18" s="41" t="s">
        <v>108</v>
      </c>
      <c r="U18" s="47">
        <f>IF(Bestellungen!$Q18="Ja",Bestellungen!$P18,0)</f>
        <v>11</v>
      </c>
      <c r="V18" s="79">
        <f>IF(Bestellungen!$R18="Ja",Tabelle1[[#This Row],[Spalte1]],0)</f>
        <v>1</v>
      </c>
      <c r="W18">
        <f>Tabelle1[[#This Row],[einzel]]+Tabelle1[[#This Row],[Klasse]]+Tabelle1[[#This Row],[gratis]]</f>
        <v>1</v>
      </c>
    </row>
    <row r="19" spans="1:23" ht="30" x14ac:dyDescent="0.25">
      <c r="A19" s="75" t="s">
        <v>109</v>
      </c>
      <c r="B19" s="27" t="s">
        <v>110</v>
      </c>
      <c r="C19" s="27" t="s">
        <v>111</v>
      </c>
      <c r="D19" s="28"/>
      <c r="E19" s="28" t="s">
        <v>112</v>
      </c>
      <c r="F19" s="23">
        <v>1</v>
      </c>
      <c r="G19" s="23"/>
      <c r="H19" s="23"/>
      <c r="I19" s="27"/>
      <c r="J19" s="27"/>
      <c r="K19" s="27"/>
      <c r="L19" s="24">
        <v>1</v>
      </c>
      <c r="M19" s="24"/>
      <c r="N19" s="24"/>
      <c r="O19" s="29">
        <v>3</v>
      </c>
      <c r="P19" s="29">
        <f>Bestellungen!$F19*8+Bestellungen!$G19*6+Bestellungen!$I19*8+Bestellungen!$J19*6+Bestellungen!$L19*15+Bestellungen!$M19*10+Bestellungen!$O19</f>
        <v>26</v>
      </c>
      <c r="Q19" s="27" t="s">
        <v>30</v>
      </c>
      <c r="R19" s="27" t="s">
        <v>30</v>
      </c>
      <c r="S19" s="30"/>
      <c r="T19" s="42" t="s">
        <v>113</v>
      </c>
      <c r="U19" s="46">
        <f>IF(Bestellungen!$Q19="Ja",Bestellungen!$P19,0)</f>
        <v>26</v>
      </c>
      <c r="V19" s="79">
        <f>IF(Bestellungen!$R19="Ja",Tabelle1[[#This Row],[Spalte1]],0)</f>
        <v>1</v>
      </c>
      <c r="W19">
        <f>Tabelle1[[#This Row],[einzel]]+Tabelle1[[#This Row],[Klasse]]+Tabelle1[[#This Row],[gratis]]</f>
        <v>1</v>
      </c>
    </row>
    <row r="20" spans="1:23" x14ac:dyDescent="0.25">
      <c r="A20" s="75" t="s">
        <v>114</v>
      </c>
      <c r="B20" s="21" t="s">
        <v>56</v>
      </c>
      <c r="C20" s="21" t="s">
        <v>115</v>
      </c>
      <c r="D20" s="22" t="s">
        <v>116</v>
      </c>
      <c r="E20" s="22" t="s">
        <v>117</v>
      </c>
      <c r="F20" s="23">
        <v>1</v>
      </c>
      <c r="G20" s="23"/>
      <c r="H20" s="23"/>
      <c r="I20" s="21"/>
      <c r="J20" s="21"/>
      <c r="K20" s="21"/>
      <c r="L20" s="24"/>
      <c r="M20" s="24"/>
      <c r="N20" s="24"/>
      <c r="O20" s="25">
        <v>3</v>
      </c>
      <c r="P20" s="25">
        <f>Bestellungen!$F20*8+Bestellungen!$G20*6+Bestellungen!$I20*8+Bestellungen!$J20*6+Bestellungen!$L20*15+Bestellungen!$M20*10+Bestellungen!$O20</f>
        <v>11</v>
      </c>
      <c r="Q20" s="21" t="s">
        <v>30</v>
      </c>
      <c r="R20" s="21" t="s">
        <v>30</v>
      </c>
      <c r="S20" s="26"/>
      <c r="T20" s="43"/>
      <c r="U20" s="47">
        <f>IF(Bestellungen!$Q20="Ja",Bestellungen!$P20,0)</f>
        <v>11</v>
      </c>
      <c r="V20" s="79">
        <f>IF(Bestellungen!$R20="Ja",Tabelle1[[#This Row],[Spalte1]],0)</f>
        <v>1</v>
      </c>
      <c r="W20">
        <f>Tabelle1[[#This Row],[einzel]]+Tabelle1[[#This Row],[Klasse]]+Tabelle1[[#This Row],[gratis]]</f>
        <v>1</v>
      </c>
    </row>
    <row r="21" spans="1:23" x14ac:dyDescent="0.25">
      <c r="A21" s="75" t="s">
        <v>118</v>
      </c>
      <c r="B21" s="27" t="s">
        <v>60</v>
      </c>
      <c r="C21" s="27" t="s">
        <v>119</v>
      </c>
      <c r="D21" s="28" t="s">
        <v>120</v>
      </c>
      <c r="E21" s="28"/>
      <c r="F21" s="23">
        <v>1</v>
      </c>
      <c r="G21" s="23"/>
      <c r="H21" s="23"/>
      <c r="I21" s="27"/>
      <c r="J21" s="27"/>
      <c r="K21" s="27"/>
      <c r="L21" s="24"/>
      <c r="M21" s="24"/>
      <c r="N21" s="24"/>
      <c r="O21" s="29">
        <v>3</v>
      </c>
      <c r="P21" s="29">
        <f>Bestellungen!$F21*8+Bestellungen!$G21*6+Bestellungen!$I21*8+Bestellungen!$J21*6+Bestellungen!$L21*15+Bestellungen!$M21*10+Bestellungen!$O21</f>
        <v>11</v>
      </c>
      <c r="Q21" s="27" t="s">
        <v>30</v>
      </c>
      <c r="R21" s="27" t="s">
        <v>30</v>
      </c>
      <c r="S21" s="30"/>
      <c r="T21" s="42" t="s">
        <v>121</v>
      </c>
      <c r="U21" s="46">
        <f>IF(Bestellungen!$Q21="Ja",Bestellungen!$P21,0)</f>
        <v>11</v>
      </c>
      <c r="V21" s="79">
        <f>IF(Bestellungen!$R21="Ja",Tabelle1[[#This Row],[Spalte1]],0)</f>
        <v>1</v>
      </c>
      <c r="W21">
        <f>Tabelle1[[#This Row],[einzel]]+Tabelle1[[#This Row],[Klasse]]+Tabelle1[[#This Row],[gratis]]</f>
        <v>1</v>
      </c>
    </row>
    <row r="22" spans="1:23" ht="30" x14ac:dyDescent="0.25">
      <c r="A22" s="75" t="s">
        <v>122</v>
      </c>
      <c r="B22" s="21" t="s">
        <v>123</v>
      </c>
      <c r="C22" s="21" t="s">
        <v>124</v>
      </c>
      <c r="D22" s="22" t="s">
        <v>125</v>
      </c>
      <c r="E22" s="22" t="s">
        <v>126</v>
      </c>
      <c r="F22" s="23">
        <v>1</v>
      </c>
      <c r="G22" s="23"/>
      <c r="H22" s="23"/>
      <c r="I22" s="21">
        <v>1</v>
      </c>
      <c r="J22" s="21"/>
      <c r="K22" s="21"/>
      <c r="L22" s="24">
        <v>1</v>
      </c>
      <c r="M22" s="24"/>
      <c r="N22" s="24"/>
      <c r="O22" s="25">
        <v>3</v>
      </c>
      <c r="P22" s="25">
        <f>Bestellungen!$F22*8+Bestellungen!$G22*6+Bestellungen!$I22*8+Bestellungen!$J22*6+Bestellungen!$L22*15+Bestellungen!$M22*10+Bestellungen!$O22</f>
        <v>34</v>
      </c>
      <c r="Q22" s="21" t="s">
        <v>30</v>
      </c>
      <c r="R22" s="21" t="s">
        <v>30</v>
      </c>
      <c r="S22" s="26"/>
      <c r="T22" s="41" t="s">
        <v>127</v>
      </c>
      <c r="U22" s="47">
        <f>IF(Bestellungen!$Q22="Ja",Bestellungen!$P22,0)</f>
        <v>34</v>
      </c>
      <c r="V22" s="79">
        <f>IF(Bestellungen!$R22="Ja",Tabelle1[[#This Row],[Spalte1]],0)</f>
        <v>1</v>
      </c>
      <c r="W22">
        <f>Tabelle1[[#This Row],[einzel]]+Tabelle1[[#This Row],[Klasse]]+Tabelle1[[#This Row],[gratis]]</f>
        <v>1</v>
      </c>
    </row>
    <row r="23" spans="1:23" x14ac:dyDescent="0.25">
      <c r="A23" s="75" t="s">
        <v>128</v>
      </c>
      <c r="B23" s="27" t="s">
        <v>129</v>
      </c>
      <c r="C23" s="27" t="s">
        <v>130</v>
      </c>
      <c r="D23" s="28" t="s">
        <v>131</v>
      </c>
      <c r="E23" s="27" t="s">
        <v>132</v>
      </c>
      <c r="F23" s="23">
        <v>1</v>
      </c>
      <c r="G23" s="23"/>
      <c r="H23" s="23"/>
      <c r="I23" s="27"/>
      <c r="J23" s="27"/>
      <c r="K23" s="27"/>
      <c r="L23" s="24"/>
      <c r="M23" s="24"/>
      <c r="N23" s="24"/>
      <c r="O23" s="29">
        <v>3</v>
      </c>
      <c r="P23" s="29">
        <f>Bestellungen!$F23*8+Bestellungen!$G23*6+Bestellungen!$I23*8+Bestellungen!$J23*6+Bestellungen!$L23*15+Bestellungen!$M23*10+Bestellungen!$O23</f>
        <v>11</v>
      </c>
      <c r="Q23" s="27" t="s">
        <v>30</v>
      </c>
      <c r="R23" s="27" t="s">
        <v>30</v>
      </c>
      <c r="S23" s="30"/>
      <c r="T23" s="42" t="s">
        <v>133</v>
      </c>
      <c r="U23" s="46">
        <f>IF(Bestellungen!$Q23="Ja",Bestellungen!$P23,0)</f>
        <v>11</v>
      </c>
      <c r="V23" s="79">
        <f>IF(Bestellungen!$R23="Ja",Tabelle1[[#This Row],[Spalte1]],0)</f>
        <v>1</v>
      </c>
      <c r="W23">
        <f>Tabelle1[[#This Row],[einzel]]+Tabelle1[[#This Row],[Klasse]]+Tabelle1[[#This Row],[gratis]]</f>
        <v>1</v>
      </c>
    </row>
    <row r="24" spans="1:23" x14ac:dyDescent="0.25">
      <c r="A24" s="75" t="s">
        <v>134</v>
      </c>
      <c r="B24" s="27" t="s">
        <v>135</v>
      </c>
      <c r="C24" s="27" t="s">
        <v>136</v>
      </c>
      <c r="D24" s="28" t="s">
        <v>137</v>
      </c>
      <c r="E24" s="28" t="s">
        <v>138</v>
      </c>
      <c r="F24" s="23">
        <v>1</v>
      </c>
      <c r="G24" s="23"/>
      <c r="H24" s="23"/>
      <c r="I24" s="27"/>
      <c r="J24" s="27"/>
      <c r="K24" s="27"/>
      <c r="L24" s="24"/>
      <c r="M24" s="24"/>
      <c r="N24" s="24"/>
      <c r="O24" s="29">
        <v>3</v>
      </c>
      <c r="P24" s="29">
        <f>Bestellungen!$F24*8+Bestellungen!$G24*6+Bestellungen!$I24*8+Bestellungen!$J24*6+Bestellungen!$L24*15+Bestellungen!$M24*10+Bestellungen!$O24</f>
        <v>11</v>
      </c>
      <c r="Q24" s="27" t="s">
        <v>30</v>
      </c>
      <c r="R24" s="27" t="s">
        <v>30</v>
      </c>
      <c r="S24" s="30"/>
      <c r="T24" s="42"/>
      <c r="U24" s="46">
        <f>IF(Bestellungen!$Q24="Ja",Bestellungen!$P24,0)</f>
        <v>11</v>
      </c>
      <c r="V24" s="79">
        <f>IF(Bestellungen!$R24="Ja",Tabelle1[[#This Row],[Spalte1]],0)</f>
        <v>1</v>
      </c>
      <c r="W24">
        <f>Tabelle1[[#This Row],[einzel]]+Tabelle1[[#This Row],[Klasse]]+Tabelle1[[#This Row],[gratis]]</f>
        <v>1</v>
      </c>
    </row>
    <row r="25" spans="1:23" x14ac:dyDescent="0.25">
      <c r="A25" s="75" t="s">
        <v>139</v>
      </c>
      <c r="B25" s="21" t="s">
        <v>140</v>
      </c>
      <c r="C25" s="21" t="s">
        <v>141</v>
      </c>
      <c r="D25" s="22"/>
      <c r="E25" s="22" t="s">
        <v>142</v>
      </c>
      <c r="F25" s="23">
        <v>1</v>
      </c>
      <c r="G25" s="23"/>
      <c r="H25" s="23"/>
      <c r="I25" s="21"/>
      <c r="J25" s="21"/>
      <c r="K25" s="21"/>
      <c r="L25" s="24"/>
      <c r="M25" s="24"/>
      <c r="N25" s="24"/>
      <c r="O25" s="25">
        <v>3</v>
      </c>
      <c r="P25" s="25">
        <f>Bestellungen!$F25*8+Bestellungen!$G25*6+Bestellungen!$I25*8+Bestellungen!$J25*6+Bestellungen!$L25*15+Bestellungen!$M25*10+Bestellungen!$O25</f>
        <v>11</v>
      </c>
      <c r="Q25" s="21" t="s">
        <v>30</v>
      </c>
      <c r="R25" s="21" t="s">
        <v>30</v>
      </c>
      <c r="S25" s="26"/>
      <c r="T25" s="44" t="s">
        <v>143</v>
      </c>
      <c r="U25" s="47">
        <f>IF(Bestellungen!$Q25="Ja",Bestellungen!$P25,0)</f>
        <v>11</v>
      </c>
      <c r="V25" s="79">
        <f>IF(Bestellungen!$R25="Ja",Tabelle1[[#This Row],[Spalte1]],0)</f>
        <v>1</v>
      </c>
      <c r="W25">
        <f>Tabelle1[[#This Row],[einzel]]+Tabelle1[[#This Row],[Klasse]]+Tabelle1[[#This Row],[gratis]]</f>
        <v>1</v>
      </c>
    </row>
    <row r="26" spans="1:23" x14ac:dyDescent="0.25">
      <c r="A26" s="75" t="s">
        <v>144</v>
      </c>
      <c r="B26" s="21" t="s">
        <v>145</v>
      </c>
      <c r="C26" s="21" t="s">
        <v>146</v>
      </c>
      <c r="D26" s="28" t="s">
        <v>147</v>
      </c>
      <c r="E26" s="28" t="s">
        <v>148</v>
      </c>
      <c r="F26" s="23"/>
      <c r="G26" s="23">
        <v>40</v>
      </c>
      <c r="H26" s="23">
        <v>2</v>
      </c>
      <c r="I26" s="27"/>
      <c r="J26" s="27">
        <v>40</v>
      </c>
      <c r="K26" s="27">
        <v>2</v>
      </c>
      <c r="L26" s="24"/>
      <c r="M26" s="24">
        <v>40</v>
      </c>
      <c r="N26" s="24">
        <v>2</v>
      </c>
      <c r="O26" s="29">
        <f>16.81*2</f>
        <v>33.619999999999997</v>
      </c>
      <c r="P26" s="29">
        <f>Bestellungen!$F26*8+Bestellungen!$G26*6+Bestellungen!$I26*8+Bestellungen!$J26*6+Bestellungen!$L26*15+Bestellungen!$M26*10+Bestellungen!$O26</f>
        <v>913.62</v>
      </c>
      <c r="Q26" s="27" t="s">
        <v>30</v>
      </c>
      <c r="R26" s="27" t="s">
        <v>30</v>
      </c>
      <c r="S26" s="30"/>
      <c r="T26" s="45" t="s">
        <v>149</v>
      </c>
      <c r="U26" s="46">
        <f>IF(Bestellungen!$Q26="Ja",Bestellungen!$P26,0)</f>
        <v>913.62</v>
      </c>
      <c r="V26" s="79">
        <f>IF(Bestellungen!$R26="Ja",Tabelle1[[#This Row],[Spalte1]],0)</f>
        <v>42</v>
      </c>
      <c r="W26">
        <f>Tabelle1[[#This Row],[einzel]]+Tabelle1[[#This Row],[Klasse]]+Tabelle1[[#This Row],[gratis]]</f>
        <v>42</v>
      </c>
    </row>
    <row r="27" spans="1:23" x14ac:dyDescent="0.25">
      <c r="A27" s="75" t="s">
        <v>150</v>
      </c>
      <c r="B27" s="21" t="s">
        <v>151</v>
      </c>
      <c r="C27" s="21" t="s">
        <v>152</v>
      </c>
      <c r="D27" s="22"/>
      <c r="E27" s="22"/>
      <c r="F27" s="23">
        <v>1</v>
      </c>
      <c r="G27" s="23"/>
      <c r="H27" s="23"/>
      <c r="I27" s="21"/>
      <c r="J27" s="21"/>
      <c r="K27" s="21"/>
      <c r="L27" s="24">
        <v>1</v>
      </c>
      <c r="M27" s="24"/>
      <c r="N27" s="24"/>
      <c r="O27" s="25">
        <v>3</v>
      </c>
      <c r="P27" s="29">
        <f>Bestellungen!$F27*8+Bestellungen!$G27*6+Bestellungen!$I27*8+Bestellungen!$J27*6+Bestellungen!$L27*15+Bestellungen!$M27*10+Bestellungen!$O27</f>
        <v>26</v>
      </c>
      <c r="Q27" s="27" t="s">
        <v>30</v>
      </c>
      <c r="R27" s="27" t="s">
        <v>30</v>
      </c>
      <c r="S27" s="26"/>
      <c r="T27" s="44"/>
      <c r="U27" s="47">
        <f>IF(Bestellungen!$Q27="Ja",Bestellungen!$P27,0)</f>
        <v>26</v>
      </c>
      <c r="V27" s="79">
        <f>IF(Bestellungen!$R27="Ja",Tabelle1[[#This Row],[Spalte1]],0)</f>
        <v>1</v>
      </c>
      <c r="W27">
        <f>Tabelle1[[#This Row],[einzel]]+Tabelle1[[#This Row],[Klasse]]+Tabelle1[[#This Row],[gratis]]</f>
        <v>1</v>
      </c>
    </row>
    <row r="28" spans="1:23" x14ac:dyDescent="0.25">
      <c r="A28" s="75" t="s">
        <v>153</v>
      </c>
      <c r="B28" s="27" t="s">
        <v>154</v>
      </c>
      <c r="C28" s="27" t="s">
        <v>155</v>
      </c>
      <c r="D28" s="28" t="s">
        <v>156</v>
      </c>
      <c r="E28" s="28" t="s">
        <v>157</v>
      </c>
      <c r="F28" s="23">
        <v>1</v>
      </c>
      <c r="G28" s="23"/>
      <c r="H28" s="23"/>
      <c r="I28" s="27"/>
      <c r="J28" s="27"/>
      <c r="K28" s="27"/>
      <c r="L28" s="24"/>
      <c r="M28" s="24"/>
      <c r="N28" s="24"/>
      <c r="O28" s="29">
        <v>3</v>
      </c>
      <c r="P28" s="29">
        <f>Bestellungen!$F28*8+Bestellungen!$G28*6+Bestellungen!$I28*8+Bestellungen!$J28*6+Bestellungen!$L28*15+Bestellungen!$M28*10+Bestellungen!$O28</f>
        <v>11</v>
      </c>
      <c r="Q28" s="27" t="s">
        <v>30</v>
      </c>
      <c r="R28" s="27" t="s">
        <v>30</v>
      </c>
      <c r="S28" s="30"/>
      <c r="T28" s="42" t="s">
        <v>158</v>
      </c>
      <c r="U28" s="46">
        <f>IF(Bestellungen!$Q28="Ja",Bestellungen!$P28,0)</f>
        <v>11</v>
      </c>
      <c r="V28" s="79">
        <f>IF(Bestellungen!$R28="Ja",Tabelle1[[#This Row],[Spalte1]],0)</f>
        <v>1</v>
      </c>
      <c r="W28">
        <f>Tabelle1[[#This Row],[einzel]]+Tabelle1[[#This Row],[Klasse]]+Tabelle1[[#This Row],[gratis]]</f>
        <v>1</v>
      </c>
    </row>
    <row r="29" spans="1:23" x14ac:dyDescent="0.25">
      <c r="A29" s="75" t="s">
        <v>159</v>
      </c>
      <c r="B29" s="21" t="s">
        <v>33</v>
      </c>
      <c r="C29" s="21" t="s">
        <v>160</v>
      </c>
      <c r="D29" s="21"/>
      <c r="E29" s="22" t="s">
        <v>161</v>
      </c>
      <c r="F29" s="23">
        <v>41</v>
      </c>
      <c r="G29" s="23"/>
      <c r="H29" s="23"/>
      <c r="I29" s="21"/>
      <c r="J29" s="21"/>
      <c r="K29" s="21"/>
      <c r="L29" s="24"/>
      <c r="M29" s="24"/>
      <c r="N29" s="24"/>
      <c r="O29" s="25">
        <v>0</v>
      </c>
      <c r="P29" s="25">
        <v>205</v>
      </c>
      <c r="Q29" s="21" t="s">
        <v>30</v>
      </c>
      <c r="R29" s="21" t="s">
        <v>30</v>
      </c>
      <c r="S29" s="26"/>
      <c r="T29" s="44" t="s">
        <v>162</v>
      </c>
      <c r="U29" s="47">
        <f>IF(Bestellungen!$Q29="Ja",Bestellungen!$P29,0)</f>
        <v>205</v>
      </c>
      <c r="V29" s="79">
        <f>IF(Bestellungen!$R29="Ja",Tabelle1[[#This Row],[Spalte1]],0)</f>
        <v>41</v>
      </c>
      <c r="W29">
        <f>Tabelle1[[#This Row],[einzel]]+Tabelle1[[#This Row],[Klasse]]+Tabelle1[[#This Row],[gratis]]</f>
        <v>41</v>
      </c>
    </row>
    <row r="30" spans="1:23" x14ac:dyDescent="0.25">
      <c r="A30" s="75" t="s">
        <v>163</v>
      </c>
      <c r="B30" s="21" t="s">
        <v>164</v>
      </c>
      <c r="C30" s="21" t="s">
        <v>165</v>
      </c>
      <c r="D30" s="21" t="s">
        <v>166</v>
      </c>
      <c r="E30" s="22" t="s">
        <v>35</v>
      </c>
      <c r="F30" s="23"/>
      <c r="G30" s="23">
        <v>26</v>
      </c>
      <c r="H30" s="23">
        <v>2</v>
      </c>
      <c r="I30" s="27"/>
      <c r="J30" s="27">
        <v>40</v>
      </c>
      <c r="K30" s="27">
        <v>2</v>
      </c>
      <c r="L30" s="24"/>
      <c r="M30" s="24"/>
      <c r="N30" s="24"/>
      <c r="O30" s="29"/>
      <c r="P30" s="29">
        <f>Bestellungen!$F30*8+Bestellungen!$G30*6+Bestellungen!$I30*8+Bestellungen!$J30*6+Bestellungen!$L30*15+Bestellungen!$M30*10+Bestellungen!$O30</f>
        <v>396</v>
      </c>
      <c r="Q30" s="27" t="s">
        <v>30</v>
      </c>
      <c r="R30" s="27" t="s">
        <v>30</v>
      </c>
      <c r="S30" s="30"/>
      <c r="T30" s="46" t="s">
        <v>36</v>
      </c>
      <c r="U30" s="46">
        <f>IF(Bestellungen!$Q30="Ja",Bestellungen!$P30,0)</f>
        <v>396</v>
      </c>
      <c r="V30" s="79">
        <f>IF(Bestellungen!$R30="Ja",Tabelle1[[#This Row],[Spalte1]],0)</f>
        <v>28</v>
      </c>
      <c r="W30">
        <f>Tabelle1[[#This Row],[einzel]]+Tabelle1[[#This Row],[Klasse]]+Tabelle1[[#This Row],[gratis]]</f>
        <v>28</v>
      </c>
    </row>
    <row r="31" spans="1:23" x14ac:dyDescent="0.25">
      <c r="A31" s="75" t="s">
        <v>167</v>
      </c>
      <c r="B31" s="21" t="s">
        <v>168</v>
      </c>
      <c r="C31" s="21" t="s">
        <v>169</v>
      </c>
      <c r="D31" s="21" t="s">
        <v>170</v>
      </c>
      <c r="E31" s="22"/>
      <c r="F31" s="23"/>
      <c r="G31" s="23">
        <v>47</v>
      </c>
      <c r="H31" s="23">
        <v>2</v>
      </c>
      <c r="I31" s="21"/>
      <c r="J31" s="21">
        <v>47</v>
      </c>
      <c r="K31" s="21">
        <v>2</v>
      </c>
      <c r="L31" s="24"/>
      <c r="M31" s="24">
        <v>47</v>
      </c>
      <c r="N31" s="24">
        <v>2</v>
      </c>
      <c r="O31" s="25">
        <v>0</v>
      </c>
      <c r="P31" s="25">
        <f>Bestellungen!$F31*8+Bestellungen!$G31*6+Bestellungen!$I31*8+Bestellungen!$J31*6+Bestellungen!$L31*15+Bestellungen!$M31*10+Bestellungen!$O31</f>
        <v>1034</v>
      </c>
      <c r="Q31" s="21" t="s">
        <v>30</v>
      </c>
      <c r="R31" s="21" t="s">
        <v>30</v>
      </c>
      <c r="S31" s="26" t="s">
        <v>171</v>
      </c>
      <c r="T31" s="47" t="s">
        <v>172</v>
      </c>
      <c r="U31" s="47">
        <f>IF(Bestellungen!$Q31="Ja",Bestellungen!$P31,0)</f>
        <v>1034</v>
      </c>
      <c r="V31" s="79">
        <f>IF(Bestellungen!$R31="Ja",Tabelle1[[#This Row],[Spalte1]],0)</f>
        <v>49</v>
      </c>
      <c r="W31">
        <f>Tabelle1[[#This Row],[einzel]]+Tabelle1[[#This Row],[Klasse]]+Tabelle1[[#This Row],[gratis]]</f>
        <v>49</v>
      </c>
    </row>
    <row r="32" spans="1:23" x14ac:dyDescent="0.25">
      <c r="A32" s="75" t="s">
        <v>173</v>
      </c>
      <c r="B32" s="27" t="s">
        <v>27</v>
      </c>
      <c r="C32" s="27" t="s">
        <v>174</v>
      </c>
      <c r="D32" s="28" t="s">
        <v>175</v>
      </c>
      <c r="E32" s="28" t="s">
        <v>176</v>
      </c>
      <c r="F32" s="23"/>
      <c r="G32" s="23"/>
      <c r="H32" s="23"/>
      <c r="I32" s="27"/>
      <c r="J32" s="27"/>
      <c r="K32" s="27"/>
      <c r="L32" s="24">
        <v>0</v>
      </c>
      <c r="M32" s="24"/>
      <c r="N32" s="24"/>
      <c r="O32" s="29">
        <v>3</v>
      </c>
      <c r="P32" s="29">
        <f>Bestellungen!$F32*8+Bestellungen!$G32*6+Bestellungen!$I32*8+Bestellungen!$J32*6+Bestellungen!$L32*15+Bestellungen!$M32*10+Bestellungen!$O32</f>
        <v>3</v>
      </c>
      <c r="Q32" s="27" t="s">
        <v>30</v>
      </c>
      <c r="R32" s="27" t="s">
        <v>30</v>
      </c>
      <c r="S32" s="30" t="s">
        <v>177</v>
      </c>
      <c r="T32" s="46"/>
      <c r="U32" s="47">
        <f>IF(Bestellungen!$Q32="Ja",Bestellungen!$P32,0)</f>
        <v>3</v>
      </c>
      <c r="V32" s="79">
        <f>IF(Bestellungen!$R32="Ja",Tabelle1[[#This Row],[Spalte1]],0)</f>
        <v>0</v>
      </c>
      <c r="W32">
        <f>Tabelle1[[#This Row],[einzel]]+Tabelle1[[#This Row],[Klasse]]+Tabelle1[[#This Row],[gratis]]</f>
        <v>0</v>
      </c>
    </row>
    <row r="33" spans="1:31" x14ac:dyDescent="0.25">
      <c r="A33" s="75" t="s">
        <v>178</v>
      </c>
      <c r="B33" s="21" t="s">
        <v>179</v>
      </c>
      <c r="C33" s="21" t="s">
        <v>180</v>
      </c>
      <c r="D33" s="21"/>
      <c r="E33" s="22"/>
      <c r="F33" s="23">
        <v>8</v>
      </c>
      <c r="G33" s="23"/>
      <c r="H33" s="23">
        <v>1</v>
      </c>
      <c r="I33" s="21">
        <v>9</v>
      </c>
      <c r="J33" s="21"/>
      <c r="K33" s="21"/>
      <c r="L33" s="24"/>
      <c r="M33" s="24"/>
      <c r="N33" s="24"/>
      <c r="O33" s="25"/>
      <c r="P33" s="25">
        <f>Bestellungen!$F33*8+Bestellungen!$G33*6+Bestellungen!$I33*8+Bestellungen!$J33*6+Bestellungen!$L33*15+Bestellungen!$M33*10+Bestellungen!$O33</f>
        <v>136</v>
      </c>
      <c r="Q33" s="21" t="s">
        <v>30</v>
      </c>
      <c r="R33" s="27" t="s">
        <v>30</v>
      </c>
      <c r="S33" s="31"/>
      <c r="T33" s="21"/>
      <c r="U33" s="47">
        <f>IF(Bestellungen!$Q33="Ja",Bestellungen!$P33,0)</f>
        <v>136</v>
      </c>
      <c r="V33" s="79">
        <f>IF(Bestellungen!$R33="Ja",Tabelle1[[#This Row],[Spalte1]],0)</f>
        <v>9</v>
      </c>
      <c r="W33">
        <f>Tabelle1[[#This Row],[einzel]]+Tabelle1[[#This Row],[Klasse]]+Tabelle1[[#This Row],[gratis]]</f>
        <v>9</v>
      </c>
    </row>
    <row r="34" spans="1:31" x14ac:dyDescent="0.25">
      <c r="A34" s="75" t="s">
        <v>181</v>
      </c>
      <c r="B34" s="32" t="s">
        <v>182</v>
      </c>
      <c r="C34" s="32" t="s">
        <v>183</v>
      </c>
      <c r="D34" s="32"/>
      <c r="E34" s="33"/>
      <c r="F34" s="34">
        <v>1</v>
      </c>
      <c r="G34" s="34"/>
      <c r="H34" s="34"/>
      <c r="I34" s="32">
        <v>1</v>
      </c>
      <c r="J34" s="32"/>
      <c r="K34" s="32"/>
      <c r="L34" s="35">
        <v>1</v>
      </c>
      <c r="M34" s="35"/>
      <c r="N34" s="35"/>
      <c r="O34" s="36"/>
      <c r="P34" s="36">
        <f>Bestellungen!$F34*8+Bestellungen!$G34*6+Bestellungen!$I34*8+Bestellungen!$J34*6+Bestellungen!$L34*15+Bestellungen!$M34*10+Bestellungen!$O34</f>
        <v>31</v>
      </c>
      <c r="Q34" s="32" t="s">
        <v>30</v>
      </c>
      <c r="R34" s="27" t="s">
        <v>30</v>
      </c>
      <c r="S34" s="37"/>
      <c r="T34" s="27"/>
      <c r="U34" s="47">
        <f>IF(Bestellungen!$Q34="Ja",Bestellungen!$P34,0)</f>
        <v>31</v>
      </c>
      <c r="V34" s="79">
        <f>IF(Bestellungen!$R34="Ja",Tabelle1[[#This Row],[Spalte1]],0)</f>
        <v>1</v>
      </c>
      <c r="W34">
        <f>Tabelle1[[#This Row],[einzel]]+Tabelle1[[#This Row],[Klasse]]+Tabelle1[[#This Row],[gratis]]</f>
        <v>1</v>
      </c>
    </row>
    <row r="35" spans="1:31" x14ac:dyDescent="0.25">
      <c r="A35" s="75" t="s">
        <v>184</v>
      </c>
      <c r="B35" t="s">
        <v>185</v>
      </c>
      <c r="C35" t="s">
        <v>186</v>
      </c>
      <c r="D35" t="s">
        <v>187</v>
      </c>
      <c r="E35" s="54" t="s">
        <v>188</v>
      </c>
      <c r="F35" s="23"/>
      <c r="G35" s="23">
        <v>87</v>
      </c>
      <c r="H35" s="23">
        <v>5</v>
      </c>
      <c r="L35" s="24"/>
      <c r="M35" s="24"/>
      <c r="N35" s="24"/>
      <c r="O35" s="1">
        <v>16.809999999999999</v>
      </c>
      <c r="P35" s="25">
        <f>Bestellungen!$F35*8+Bestellungen!$G35*6+Bestellungen!$I35*8+Bestellungen!$J35*6+Bestellungen!$L35*15+Bestellungen!$M35*10+Bestellungen!$O35</f>
        <v>538.80999999999995</v>
      </c>
      <c r="Q35" s="32" t="s">
        <v>30</v>
      </c>
      <c r="R35" s="27" t="s">
        <v>30</v>
      </c>
      <c r="T35" s="47" t="s">
        <v>189</v>
      </c>
      <c r="U35" s="47">
        <f>IF(Bestellungen!$Q35="Ja",Bestellungen!$P35,0)</f>
        <v>538.80999999999995</v>
      </c>
      <c r="V35" s="79">
        <f>IF(Bestellungen!$R35="Ja",Tabelle1[[#This Row],[Spalte1]],0)</f>
        <v>92</v>
      </c>
      <c r="W35">
        <f>Tabelle1[[#This Row],[einzel]]+Tabelle1[[#This Row],[Klasse]]+Tabelle1[[#This Row],[gratis]]</f>
        <v>92</v>
      </c>
    </row>
    <row r="36" spans="1:31" s="57" customFormat="1" x14ac:dyDescent="0.25">
      <c r="A36" s="75" t="s">
        <v>190</v>
      </c>
      <c r="B36" t="s">
        <v>64</v>
      </c>
      <c r="C36" t="s">
        <v>65</v>
      </c>
      <c r="D36" t="s">
        <v>191</v>
      </c>
      <c r="E36" t="s">
        <v>192</v>
      </c>
      <c r="F36" s="23"/>
      <c r="G36" s="23">
        <v>114</v>
      </c>
      <c r="H36" s="23">
        <v>6</v>
      </c>
      <c r="I36"/>
      <c r="J36"/>
      <c r="K36"/>
      <c r="L36" s="24"/>
      <c r="M36" s="24"/>
      <c r="N36" s="24"/>
      <c r="O36" s="62">
        <v>33.619999999999997</v>
      </c>
      <c r="P36" s="63">
        <f>Bestellungen!$F36*8+Bestellungen!$G36*6+Bestellungen!$I36*8+Bestellungen!$J36*6+Bestellungen!$L36*15+Bestellungen!$M36*10+Bestellungen!$O36</f>
        <v>717.62</v>
      </c>
      <c r="Q36" s="32" t="s">
        <v>30</v>
      </c>
      <c r="R36" s="27" t="s">
        <v>30</v>
      </c>
      <c r="S36"/>
      <c r="T36" s="21"/>
      <c r="U36" s="47">
        <f>IF(Bestellungen!$Q36="Ja",Bestellungen!$P36,0)</f>
        <v>717.62</v>
      </c>
      <c r="V36" s="79">
        <f>IF(Bestellungen!$R36="Ja",Tabelle1[[#This Row],[Spalte1]],0)</f>
        <v>120</v>
      </c>
      <c r="W36">
        <f>Tabelle1[[#This Row],[einzel]]+Tabelle1[[#This Row],[Klasse]]+Tabelle1[[#This Row],[gratis]]</f>
        <v>120</v>
      </c>
      <c r="X36"/>
      <c r="Y36"/>
      <c r="Z36"/>
      <c r="AA36"/>
      <c r="AB36"/>
      <c r="AC36"/>
      <c r="AD36"/>
      <c r="AE36"/>
    </row>
    <row r="37" spans="1:31" s="57" customFormat="1" ht="30" x14ac:dyDescent="0.25">
      <c r="A37" s="75" t="s">
        <v>193</v>
      </c>
      <c r="B37" s="21" t="s">
        <v>44</v>
      </c>
      <c r="C37" s="21" t="s">
        <v>45</v>
      </c>
      <c r="D37" s="22" t="s">
        <v>46</v>
      </c>
      <c r="E37" s="22" t="s">
        <v>47</v>
      </c>
      <c r="F37" s="23"/>
      <c r="G37" s="23">
        <v>49</v>
      </c>
      <c r="H37" s="23">
        <v>2</v>
      </c>
      <c r="I37"/>
      <c r="J37"/>
      <c r="K37"/>
      <c r="L37" s="24"/>
      <c r="M37" s="24"/>
      <c r="N37" s="24"/>
      <c r="O37" s="62">
        <v>10</v>
      </c>
      <c r="P37" s="64">
        <f>Bestellungen!$F37*8+Bestellungen!$G37*6+Bestellungen!$I37*8+Bestellungen!$J37*6+Bestellungen!$L37*15+Bestellungen!$M37*10+Bestellungen!$O37</f>
        <v>304</v>
      </c>
      <c r="Q37" s="32" t="s">
        <v>30</v>
      </c>
      <c r="R37" s="27" t="s">
        <v>30</v>
      </c>
      <c r="S37"/>
      <c r="T37" s="68" t="s">
        <v>194</v>
      </c>
      <c r="U37" s="47">
        <f>IF(Bestellungen!$Q37="Ja",Bestellungen!$P37,0)</f>
        <v>304</v>
      </c>
      <c r="V37" s="79">
        <f>IF(Bestellungen!$R37="Ja",Tabelle1[[#This Row],[Spalte1]],0)</f>
        <v>51</v>
      </c>
      <c r="W37">
        <f>Tabelle1[[#This Row],[einzel]]+Tabelle1[[#This Row],[Klasse]]+Tabelle1[[#This Row],[gratis]]</f>
        <v>51</v>
      </c>
      <c r="X37"/>
      <c r="Y37"/>
      <c r="Z37"/>
      <c r="AA37"/>
      <c r="AB37"/>
      <c r="AC37"/>
      <c r="AD37"/>
      <c r="AE37"/>
    </row>
    <row r="38" spans="1:31" x14ac:dyDescent="0.25">
      <c r="A38" s="75" t="s">
        <v>195</v>
      </c>
      <c r="B38" t="s">
        <v>196</v>
      </c>
      <c r="C38" t="s">
        <v>197</v>
      </c>
      <c r="D38" t="s">
        <v>198</v>
      </c>
      <c r="E38" s="65" t="s">
        <v>199</v>
      </c>
      <c r="F38" s="23"/>
      <c r="G38" s="23">
        <v>93</v>
      </c>
      <c r="H38" s="23">
        <v>6</v>
      </c>
      <c r="L38" s="24"/>
      <c r="M38" s="24"/>
      <c r="N38" s="24"/>
      <c r="P38" s="64">
        <f>Bestellungen!$F38*8+Bestellungen!$G38*6+Bestellungen!$I38*8+Bestellungen!$J38*6+Bestellungen!$L38*15+Bestellungen!$M38*10+Bestellungen!$O38</f>
        <v>558</v>
      </c>
      <c r="Q38" s="32" t="s">
        <v>30</v>
      </c>
      <c r="R38" s="27" t="s">
        <v>30</v>
      </c>
      <c r="S38" t="s">
        <v>200</v>
      </c>
      <c r="T38" s="65" t="s">
        <v>201</v>
      </c>
      <c r="U38" s="47">
        <f>IF(Bestellungen!$Q38="Ja",Bestellungen!$P38,0)</f>
        <v>558</v>
      </c>
      <c r="V38" s="79">
        <f>IF(Bestellungen!$R38="Ja",Tabelle1[[#This Row],[Spalte1]],0)</f>
        <v>99</v>
      </c>
      <c r="W38">
        <f>Tabelle1[[#This Row],[einzel]]+Tabelle1[[#This Row],[Klasse]]+Tabelle1[[#This Row],[gratis]]</f>
        <v>99</v>
      </c>
    </row>
    <row r="39" spans="1:31" x14ac:dyDescent="0.25">
      <c r="A39" s="75" t="s">
        <v>202</v>
      </c>
      <c r="B39" t="s">
        <v>203</v>
      </c>
      <c r="C39" t="s">
        <v>204</v>
      </c>
      <c r="D39" t="s">
        <v>205</v>
      </c>
      <c r="E39" t="s">
        <v>206</v>
      </c>
      <c r="F39" s="23"/>
      <c r="G39" s="23"/>
      <c r="H39" s="23">
        <v>1</v>
      </c>
      <c r="K39">
        <v>1</v>
      </c>
      <c r="L39" s="24">
        <v>1</v>
      </c>
      <c r="M39" s="24"/>
      <c r="N39" s="24"/>
      <c r="O39" s="1">
        <v>0</v>
      </c>
      <c r="P39" s="64">
        <f>Bestellungen!$F39*8+Bestellungen!$G39*6+Bestellungen!$I39*8+Bestellungen!$J39*6+Bestellungen!$L39*15+Bestellungen!$M39*10+Bestellungen!$O39</f>
        <v>15</v>
      </c>
      <c r="Q39" s="32" t="s">
        <v>30</v>
      </c>
      <c r="R39" s="27" t="s">
        <v>30</v>
      </c>
      <c r="S39" t="s">
        <v>207</v>
      </c>
      <c r="T39" s="68" t="s">
        <v>208</v>
      </c>
      <c r="U39" s="47">
        <f>IF(Bestellungen!$Q39="Ja",Bestellungen!$P39,0)</f>
        <v>15</v>
      </c>
      <c r="V39" s="79">
        <f>IF(Bestellungen!$R39="Ja",Tabelle1[[#This Row],[Spalte1]],0)</f>
        <v>1</v>
      </c>
      <c r="W39">
        <f>Tabelle1[[#This Row],[einzel]]+Tabelle1[[#This Row],[Klasse]]+Tabelle1[[#This Row],[gratis]]</f>
        <v>1</v>
      </c>
    </row>
    <row r="40" spans="1:31" ht="15.75" x14ac:dyDescent="0.25">
      <c r="A40" s="75" t="s">
        <v>209</v>
      </c>
      <c r="B40" s="69" t="s">
        <v>210</v>
      </c>
      <c r="C40" s="70" t="s">
        <v>211</v>
      </c>
      <c r="D40" s="71" t="s">
        <v>212</v>
      </c>
      <c r="E40" s="70" t="s">
        <v>213</v>
      </c>
      <c r="F40" s="66">
        <v>1</v>
      </c>
      <c r="G40" s="66"/>
      <c r="H40" s="66"/>
      <c r="I40">
        <v>1</v>
      </c>
      <c r="L40" s="67">
        <v>1</v>
      </c>
      <c r="M40" s="67"/>
      <c r="N40" s="67"/>
      <c r="O40" s="1">
        <v>3</v>
      </c>
      <c r="P40" s="64">
        <f>Bestellungen!$F40*8+Bestellungen!$G40*6+Bestellungen!$I40*8+Bestellungen!$J40*6+Bestellungen!$L40*15+Bestellungen!$M40*10+Bestellungen!$O40</f>
        <v>34</v>
      </c>
      <c r="Q40" s="32" t="s">
        <v>30</v>
      </c>
      <c r="R40" s="27" t="s">
        <v>30</v>
      </c>
      <c r="T40" t="s">
        <v>214</v>
      </c>
      <c r="U40" s="47">
        <f>IF(Bestellungen!$Q40="Ja",Bestellungen!$P40,0)</f>
        <v>34</v>
      </c>
      <c r="V40" s="79">
        <f>IF(Bestellungen!$R40="Ja",Tabelle1[[#This Row],[Spalte1]],0)</f>
        <v>1</v>
      </c>
      <c r="W40">
        <f>Tabelle1[[#This Row],[einzel]]+Tabelle1[[#This Row],[Klasse]]+Tabelle1[[#This Row],[gratis]]</f>
        <v>1</v>
      </c>
    </row>
    <row r="41" spans="1:31" x14ac:dyDescent="0.25">
      <c r="A41" s="75" t="s">
        <v>215</v>
      </c>
      <c r="B41" s="21" t="s">
        <v>216</v>
      </c>
      <c r="C41" t="s">
        <v>217</v>
      </c>
      <c r="D41" s="22"/>
      <c r="E41" s="22" t="s">
        <v>200</v>
      </c>
      <c r="F41" s="66"/>
      <c r="G41" s="66">
        <v>61</v>
      </c>
      <c r="H41" s="66">
        <v>3</v>
      </c>
      <c r="L41" s="67"/>
      <c r="M41" s="67"/>
      <c r="N41" s="67"/>
      <c r="P41" s="64">
        <f>Bestellungen!$F41*8+Bestellungen!$G41*6+Bestellungen!$I41*8+Bestellungen!$J41*6+Bestellungen!$L41*15+Bestellungen!$M41*10+Bestellungen!$O41</f>
        <v>366</v>
      </c>
      <c r="Q41" s="32" t="s">
        <v>30</v>
      </c>
      <c r="R41" s="27" t="s">
        <v>30</v>
      </c>
      <c r="U41" s="47">
        <f>IF(Bestellungen!$Q41="Ja",Bestellungen!$P41,0)</f>
        <v>366</v>
      </c>
      <c r="V41" s="79">
        <f>IF(Bestellungen!$R41="Ja",Tabelle1[[#This Row],[Spalte1]],0)</f>
        <v>64</v>
      </c>
      <c r="W41">
        <f>Tabelle1[[#This Row],[einzel]]+Tabelle1[[#This Row],[Klasse]]+Tabelle1[[#This Row],[gratis]]</f>
        <v>64</v>
      </c>
    </row>
    <row r="42" spans="1:31" x14ac:dyDescent="0.25">
      <c r="A42" s="75" t="s">
        <v>218</v>
      </c>
      <c r="B42" t="s">
        <v>84</v>
      </c>
      <c r="C42" t="s">
        <v>219</v>
      </c>
      <c r="D42" t="s">
        <v>220</v>
      </c>
      <c r="F42" s="66">
        <v>1</v>
      </c>
      <c r="G42" s="66"/>
      <c r="H42" s="66"/>
      <c r="I42">
        <v>1</v>
      </c>
      <c r="L42" s="67"/>
      <c r="M42" s="67">
        <v>1</v>
      </c>
      <c r="N42" s="67"/>
      <c r="P42" s="64">
        <f>Bestellungen!$F42*8+Bestellungen!$G42*6+Bestellungen!$I42*8+Bestellungen!$J42*6+Bestellungen!$L42*15+Bestellungen!$M42*10+Bestellungen!$O42</f>
        <v>26</v>
      </c>
      <c r="Q42" s="32" t="s">
        <v>30</v>
      </c>
      <c r="R42" s="27" t="s">
        <v>30</v>
      </c>
      <c r="S42" t="s">
        <v>221</v>
      </c>
      <c r="U42" s="47">
        <f>IF(Bestellungen!$Q42="Ja",Bestellungen!$P42,0)</f>
        <v>26</v>
      </c>
      <c r="V42" s="79">
        <f>IF(Bestellungen!$R42="Ja",Tabelle1[[#This Row],[Spalte1]],0)</f>
        <v>1</v>
      </c>
      <c r="W42">
        <f>Tabelle1[[#This Row],[einzel]]+Tabelle1[[#This Row],[Klasse]]+Tabelle1[[#This Row],[gratis]]</f>
        <v>1</v>
      </c>
    </row>
    <row r="43" spans="1:31" x14ac:dyDescent="0.25">
      <c r="A43" s="75" t="s">
        <v>222</v>
      </c>
      <c r="B43" t="s">
        <v>223</v>
      </c>
      <c r="C43" t="s">
        <v>224</v>
      </c>
      <c r="D43" t="s">
        <v>225</v>
      </c>
      <c r="E43" s="72" t="s">
        <v>226</v>
      </c>
      <c r="F43" s="66"/>
      <c r="G43" s="66"/>
      <c r="H43" s="66"/>
      <c r="J43">
        <v>28</v>
      </c>
      <c r="K43">
        <v>1</v>
      </c>
      <c r="L43" s="67">
        <v>1</v>
      </c>
      <c r="M43" s="67"/>
      <c r="N43" s="67"/>
      <c r="P43" s="64">
        <f>Bestellungen!$F43*8+Bestellungen!$G43*6+Bestellungen!$I43*8+Bestellungen!$J43*6+Bestellungen!$L43*15+Bestellungen!$M43*10+Bestellungen!$O43</f>
        <v>183</v>
      </c>
      <c r="Q43" s="32" t="s">
        <v>30</v>
      </c>
      <c r="R43" s="27" t="s">
        <v>30</v>
      </c>
      <c r="U43" s="47">
        <f>IF(Bestellungen!$Q43="Ja",Bestellungen!$P43,0)</f>
        <v>183</v>
      </c>
      <c r="V43" s="79">
        <f>IF(Bestellungen!$R43="Ja",Tabelle1[[#This Row],[Spalte1]],0)</f>
        <v>0</v>
      </c>
      <c r="W43">
        <f>Tabelle1[[#This Row],[einzel]]+Tabelle1[[#This Row],[Klasse]]+Tabelle1[[#This Row],[gratis]]</f>
        <v>0</v>
      </c>
    </row>
    <row r="44" spans="1:31" x14ac:dyDescent="0.25">
      <c r="A44" s="75" t="s">
        <v>227</v>
      </c>
      <c r="B44" t="s">
        <v>228</v>
      </c>
      <c r="C44" t="s">
        <v>229</v>
      </c>
      <c r="F44" s="66"/>
      <c r="G44" s="66"/>
      <c r="H44" s="66"/>
      <c r="I44">
        <v>0</v>
      </c>
      <c r="L44" s="67"/>
      <c r="M44" s="67"/>
      <c r="N44" s="67"/>
      <c r="P44" s="64">
        <f>Bestellungen!$F44*8+Bestellungen!$G44*6+Bestellungen!$I44*8+Bestellungen!$J44*6+Bestellungen!$L44*15+Bestellungen!$M44*10+Bestellungen!$O44</f>
        <v>0</v>
      </c>
      <c r="Q44" s="32" t="s">
        <v>30</v>
      </c>
      <c r="R44" s="27" t="s">
        <v>30</v>
      </c>
      <c r="U44" s="47">
        <f>IF(Bestellungen!$Q44="Ja",Bestellungen!$P44,0)</f>
        <v>0</v>
      </c>
      <c r="V44" s="79">
        <f>IF(Bestellungen!$R44="Ja",Tabelle1[[#This Row],[Spalte1]],0)</f>
        <v>0</v>
      </c>
      <c r="W44">
        <f>Tabelle1[[#This Row],[einzel]]+Tabelle1[[#This Row],[Klasse]]+Tabelle1[[#This Row],[gratis]]</f>
        <v>0</v>
      </c>
    </row>
    <row r="45" spans="1:31" x14ac:dyDescent="0.25">
      <c r="A45" s="75" t="s">
        <v>230</v>
      </c>
      <c r="B45" t="s">
        <v>231</v>
      </c>
      <c r="C45" t="s">
        <v>232</v>
      </c>
      <c r="D45" t="s">
        <v>233</v>
      </c>
      <c r="E45" t="s">
        <v>234</v>
      </c>
      <c r="F45" s="23"/>
      <c r="G45" s="23"/>
      <c r="H45" s="23"/>
      <c r="L45" s="24"/>
      <c r="M45" s="24">
        <v>41</v>
      </c>
      <c r="N45" s="24">
        <v>2</v>
      </c>
      <c r="P45" s="64">
        <f>Bestellungen!$F45*8+Bestellungen!$G45*6+Bestellungen!$I45*8+Bestellungen!$J45*6+Bestellungen!$L45*15+Bestellungen!$M45*10+Bestellungen!$O45</f>
        <v>410</v>
      </c>
      <c r="Q45" s="32" t="s">
        <v>30</v>
      </c>
      <c r="R45" s="73" t="s">
        <v>30</v>
      </c>
      <c r="T45" t="s">
        <v>235</v>
      </c>
      <c r="U45" s="47">
        <f>IF(Bestellungen!$Q45="Ja",Bestellungen!$P45,0)</f>
        <v>410</v>
      </c>
      <c r="V45" s="79">
        <f>IF(Bestellungen!$R45="Ja",Tabelle1[[#This Row],[Spalte1]],0)</f>
        <v>0</v>
      </c>
      <c r="W45">
        <f>Tabelle1[[#This Row],[einzel]]+Tabelle1[[#This Row],[Klasse]]+Tabelle1[[#This Row],[gratis]]</f>
        <v>0</v>
      </c>
    </row>
    <row r="46" spans="1:31" x14ac:dyDescent="0.25">
      <c r="A46" s="75" t="s">
        <v>236</v>
      </c>
      <c r="B46" t="s">
        <v>237</v>
      </c>
      <c r="C46" t="s">
        <v>141</v>
      </c>
      <c r="E46" t="s">
        <v>238</v>
      </c>
      <c r="F46" s="23">
        <v>1</v>
      </c>
      <c r="G46" s="23"/>
      <c r="H46" s="23"/>
      <c r="I46">
        <v>1</v>
      </c>
      <c r="L46" s="24">
        <v>1</v>
      </c>
      <c r="M46" s="24"/>
      <c r="N46" s="24"/>
      <c r="O46" s="1">
        <v>3</v>
      </c>
      <c r="P46" s="64">
        <f>Bestellungen!$F46*8+Bestellungen!$G46*6+Bestellungen!$I46*8+Bestellungen!$J46*6+Bestellungen!$L46*15+Bestellungen!$M46*10+Bestellungen!$O46</f>
        <v>34</v>
      </c>
      <c r="Q46" s="32" t="s">
        <v>30</v>
      </c>
      <c r="R46" s="73" t="s">
        <v>30</v>
      </c>
      <c r="U46" s="47">
        <f>IF(Bestellungen!$Q46="Ja",Bestellungen!$P46,0)</f>
        <v>34</v>
      </c>
      <c r="V46" s="79">
        <f>IF(Bestellungen!$R46="Ja",Tabelle1[[#This Row],[Spalte1]],0)</f>
        <v>1</v>
      </c>
      <c r="W46">
        <f>Tabelle1[[#This Row],[einzel]]+Tabelle1[[#This Row],[Klasse]]+Tabelle1[[#This Row],[gratis]]</f>
        <v>1</v>
      </c>
    </row>
    <row r="47" spans="1:31" x14ac:dyDescent="0.25">
      <c r="A47" s="75" t="s">
        <v>239</v>
      </c>
      <c r="B47" t="s">
        <v>240</v>
      </c>
      <c r="C47" t="s">
        <v>241</v>
      </c>
      <c r="E47" s="74" t="s">
        <v>242</v>
      </c>
      <c r="F47" s="23">
        <v>1</v>
      </c>
      <c r="G47" s="23"/>
      <c r="H47" s="23"/>
      <c r="L47" s="24">
        <v>1</v>
      </c>
      <c r="M47" s="24"/>
      <c r="N47" s="24"/>
      <c r="O47" s="1">
        <v>3</v>
      </c>
      <c r="P47" s="64">
        <f>Bestellungen!$F47*8+Bestellungen!$G47*6+Bestellungen!$I47*8+Bestellungen!$J47*6+Bestellungen!$L47*15+Bestellungen!$M47*10+Bestellungen!$O47</f>
        <v>26</v>
      </c>
      <c r="Q47" s="32" t="s">
        <v>30</v>
      </c>
      <c r="R47" s="73" t="s">
        <v>30</v>
      </c>
      <c r="U47" s="47">
        <f>IF(Bestellungen!$Q47="Ja",Bestellungen!$P47,0)</f>
        <v>26</v>
      </c>
      <c r="V47" s="79">
        <f>IF(Bestellungen!$R47="Ja",Tabelle1[[#This Row],[Spalte1]],0)</f>
        <v>1</v>
      </c>
      <c r="W47">
        <f>Tabelle1[[#This Row],[einzel]]+Tabelle1[[#This Row],[Klasse]]+Tabelle1[[#This Row],[gratis]]</f>
        <v>1</v>
      </c>
    </row>
    <row r="48" spans="1:31" x14ac:dyDescent="0.25">
      <c r="A48" s="75" t="s">
        <v>243</v>
      </c>
      <c r="B48" t="s">
        <v>244</v>
      </c>
      <c r="C48" t="s">
        <v>245</v>
      </c>
      <c r="E48" t="s">
        <v>246</v>
      </c>
      <c r="F48" s="23">
        <v>1</v>
      </c>
      <c r="G48" s="23"/>
      <c r="H48" s="23"/>
      <c r="I48">
        <v>1</v>
      </c>
      <c r="L48" s="24">
        <v>1</v>
      </c>
      <c r="M48" s="24"/>
      <c r="N48" s="24"/>
      <c r="O48" s="1">
        <v>3</v>
      </c>
      <c r="P48" s="64">
        <f>Bestellungen!$F48*8+Bestellungen!$G48*6+Bestellungen!$I48*8+Bestellungen!$J48*6+Bestellungen!$L48*15+Bestellungen!$M48*10+Bestellungen!$O48</f>
        <v>34</v>
      </c>
      <c r="Q48" s="32" t="s">
        <v>30</v>
      </c>
      <c r="R48" s="73" t="s">
        <v>30</v>
      </c>
      <c r="U48" s="47">
        <f>IF(Bestellungen!$Q48="Ja",Bestellungen!$P48,0)</f>
        <v>34</v>
      </c>
      <c r="V48" s="79">
        <f>IF(Bestellungen!$R48="Ja",Tabelle1[[#This Row],[Spalte1]],0)</f>
        <v>1</v>
      </c>
      <c r="W48">
        <f>Tabelle1[[#This Row],[einzel]]+Tabelle1[[#This Row],[Klasse]]+Tabelle1[[#This Row],[gratis]]</f>
        <v>1</v>
      </c>
    </row>
    <row r="49" spans="1:23" x14ac:dyDescent="0.25">
      <c r="A49" s="75" t="s">
        <v>247</v>
      </c>
      <c r="B49" t="s">
        <v>248</v>
      </c>
      <c r="C49" t="s">
        <v>249</v>
      </c>
      <c r="E49" t="s">
        <v>250</v>
      </c>
      <c r="F49" s="23"/>
      <c r="G49" s="23"/>
      <c r="H49" s="23"/>
      <c r="L49" s="24">
        <v>4</v>
      </c>
      <c r="M49" s="24"/>
      <c r="N49" s="24"/>
      <c r="O49" s="1">
        <v>3</v>
      </c>
      <c r="P49" s="64">
        <f>Bestellungen!$F49*8+Bestellungen!$G49*6+Bestellungen!$I49*8+Bestellungen!$J49*6+Bestellungen!$L49*15+Bestellungen!$M49*10+Bestellungen!$O49</f>
        <v>63</v>
      </c>
      <c r="Q49" s="32" t="s">
        <v>30</v>
      </c>
      <c r="R49" s="73" t="s">
        <v>30</v>
      </c>
      <c r="U49" s="47">
        <f>IF(Bestellungen!$Q49="Ja",Bestellungen!$P49,0)</f>
        <v>63</v>
      </c>
      <c r="V49" s="79">
        <f>IF(Bestellungen!$R49="Ja",Tabelle1[[#This Row],[Spalte1]],0)</f>
        <v>0</v>
      </c>
      <c r="W49">
        <f>Tabelle1[[#This Row],[einzel]]+Tabelle1[[#This Row],[Klasse]]+Tabelle1[[#This Row],[gratis]]</f>
        <v>0</v>
      </c>
    </row>
    <row r="50" spans="1:23" x14ac:dyDescent="0.25">
      <c r="A50" s="75" t="s">
        <v>251</v>
      </c>
      <c r="B50" t="s">
        <v>252</v>
      </c>
      <c r="C50" t="s">
        <v>253</v>
      </c>
      <c r="D50" t="s">
        <v>254</v>
      </c>
      <c r="E50" t="s">
        <v>255</v>
      </c>
      <c r="F50" s="23"/>
      <c r="G50" s="23"/>
      <c r="H50" s="23"/>
      <c r="I50">
        <v>1</v>
      </c>
      <c r="L50" s="24">
        <v>1</v>
      </c>
      <c r="M50" s="24"/>
      <c r="N50" s="24"/>
      <c r="O50" s="1">
        <v>3</v>
      </c>
      <c r="P50" s="64">
        <f>Bestellungen!$F50*8+Bestellungen!$G50*6+Bestellungen!$I50*8+Bestellungen!$J50*6+Bestellungen!$L50*15+Bestellungen!$M50*10+Bestellungen!$O50</f>
        <v>26</v>
      </c>
      <c r="Q50" s="32" t="s">
        <v>30</v>
      </c>
      <c r="R50" s="73" t="s">
        <v>30</v>
      </c>
      <c r="U50" s="47">
        <f>IF(Bestellungen!$Q50="Ja",Bestellungen!$P50,0)</f>
        <v>26</v>
      </c>
      <c r="V50" s="79">
        <f>IF(Bestellungen!$R50="Ja",Tabelle1[[#This Row],[Spalte1]],0)</f>
        <v>0</v>
      </c>
      <c r="W50">
        <f>Tabelle1[[#This Row],[einzel]]+Tabelle1[[#This Row],[Klasse]]+Tabelle1[[#This Row],[gratis]]</f>
        <v>0</v>
      </c>
    </row>
    <row r="51" spans="1:23" x14ac:dyDescent="0.25">
      <c r="A51" s="75" t="s">
        <v>256</v>
      </c>
      <c r="B51" t="s">
        <v>257</v>
      </c>
      <c r="C51" t="s">
        <v>258</v>
      </c>
      <c r="D51" t="s">
        <v>259</v>
      </c>
      <c r="F51" s="23">
        <v>1</v>
      </c>
      <c r="G51" s="23"/>
      <c r="H51" s="23"/>
      <c r="L51" s="24">
        <v>1</v>
      </c>
      <c r="M51" s="24"/>
      <c r="N51" s="24"/>
      <c r="O51" s="1">
        <v>3</v>
      </c>
      <c r="P51" s="64">
        <f>Bestellungen!$F51*8+Bestellungen!$G51*6+Bestellungen!$I51*8+Bestellungen!$J51*6+Bestellungen!$L51*15+Bestellungen!$M51*10+Bestellungen!$O51</f>
        <v>26</v>
      </c>
      <c r="Q51" s="32" t="s">
        <v>30</v>
      </c>
      <c r="R51" s="73" t="s">
        <v>30</v>
      </c>
      <c r="U51" s="47">
        <f>IF(Bestellungen!$Q51="Ja",Bestellungen!$P51,0)</f>
        <v>26</v>
      </c>
      <c r="V51" s="79">
        <f>IF(Bestellungen!$R51="Ja",Tabelle1[[#This Row],[Spalte1]],0)</f>
        <v>1</v>
      </c>
      <c r="W51">
        <f>Tabelle1[[#This Row],[einzel]]+Tabelle1[[#This Row],[Klasse]]+Tabelle1[[#This Row],[gratis]]</f>
        <v>1</v>
      </c>
    </row>
    <row r="52" spans="1:23" x14ac:dyDescent="0.25">
      <c r="A52" s="75" t="s">
        <v>260</v>
      </c>
      <c r="B52" t="s">
        <v>123</v>
      </c>
      <c r="C52" t="s">
        <v>261</v>
      </c>
      <c r="D52" t="s">
        <v>262</v>
      </c>
      <c r="E52" t="s">
        <v>263</v>
      </c>
      <c r="F52" s="23">
        <v>1</v>
      </c>
      <c r="G52" s="23"/>
      <c r="H52" s="23"/>
      <c r="L52" s="24"/>
      <c r="M52" s="24"/>
      <c r="N52" s="24"/>
      <c r="O52" s="1">
        <v>3</v>
      </c>
      <c r="P52" s="64">
        <f>Bestellungen!$F52*8+Bestellungen!$G52*6+Bestellungen!$I52*8+Bestellungen!$J52*6+Bestellungen!$L52*15+Bestellungen!$M52*10+Bestellungen!$O52</f>
        <v>11</v>
      </c>
      <c r="Q52" s="32" t="s">
        <v>30</v>
      </c>
      <c r="R52" s="73" t="s">
        <v>30</v>
      </c>
      <c r="U52" s="47">
        <f>IF(Bestellungen!$Q52="Ja",Bestellungen!$P52,0)</f>
        <v>11</v>
      </c>
      <c r="V52" s="79">
        <f>IF(Bestellungen!$R52="Ja",Tabelle1[[#This Row],[Spalte1]],0)</f>
        <v>1</v>
      </c>
      <c r="W52">
        <f>Tabelle1[[#This Row],[einzel]]+Tabelle1[[#This Row],[Klasse]]+Tabelle1[[#This Row],[gratis]]</f>
        <v>1</v>
      </c>
    </row>
    <row r="53" spans="1:23" x14ac:dyDescent="0.25">
      <c r="A53" s="75" t="s">
        <v>264</v>
      </c>
      <c r="B53" t="s">
        <v>248</v>
      </c>
      <c r="C53" t="s">
        <v>265</v>
      </c>
      <c r="D53" t="s">
        <v>266</v>
      </c>
      <c r="E53" t="s">
        <v>267</v>
      </c>
      <c r="F53" s="23"/>
      <c r="G53" s="23">
        <v>53</v>
      </c>
      <c r="H53" s="23">
        <v>3</v>
      </c>
      <c r="I53">
        <v>1</v>
      </c>
      <c r="L53" s="24">
        <v>1</v>
      </c>
      <c r="M53" s="24"/>
      <c r="N53" s="24"/>
      <c r="O53" s="1">
        <v>16.809999999999999</v>
      </c>
      <c r="P53" s="64">
        <f>Bestellungen!$F53*8+Bestellungen!$G53*6+Bestellungen!$I53*8+Bestellungen!$J53*6+Bestellungen!$L53*15+Bestellungen!$M53*10+Bestellungen!$O53</f>
        <v>357.81</v>
      </c>
      <c r="Q53" s="32" t="s">
        <v>30</v>
      </c>
      <c r="R53" s="73" t="s">
        <v>30</v>
      </c>
      <c r="U53" s="47">
        <f>IF(Bestellungen!$Q53="Ja",Bestellungen!$P53,0)</f>
        <v>357.81</v>
      </c>
      <c r="V53" s="79">
        <f>IF(Bestellungen!$R53="Ja",Tabelle1[[#This Row],[Spalte1]],0)</f>
        <v>56</v>
      </c>
      <c r="W53">
        <f>Tabelle1[[#This Row],[einzel]]+Tabelle1[[#This Row],[Klasse]]+Tabelle1[[#This Row],[gratis]]</f>
        <v>56</v>
      </c>
    </row>
    <row r="54" spans="1:23" x14ac:dyDescent="0.25">
      <c r="A54" s="75" t="s">
        <v>268</v>
      </c>
      <c r="B54" t="s">
        <v>269</v>
      </c>
      <c r="C54" t="s">
        <v>270</v>
      </c>
      <c r="E54" t="s">
        <v>271</v>
      </c>
      <c r="F54" s="23">
        <v>1</v>
      </c>
      <c r="G54" s="23"/>
      <c r="H54" s="23"/>
      <c r="I54">
        <v>1</v>
      </c>
      <c r="L54" s="24">
        <v>1</v>
      </c>
      <c r="M54" s="24"/>
      <c r="N54" s="24"/>
      <c r="O54" s="1">
        <v>3</v>
      </c>
      <c r="P54" s="64">
        <f>Bestellungen!$F54*8+Bestellungen!$G54*6+Bestellungen!$I54*8+Bestellungen!$J54*6+Bestellungen!$L54*15+Bestellungen!$M54*10+Bestellungen!$O54</f>
        <v>34</v>
      </c>
      <c r="Q54" s="32" t="s">
        <v>30</v>
      </c>
      <c r="R54" s="73" t="s">
        <v>30</v>
      </c>
      <c r="U54" s="47">
        <f>IF(Bestellungen!$Q54="Ja",Bestellungen!$P54,0)</f>
        <v>34</v>
      </c>
      <c r="V54" s="79">
        <f>IF(Bestellungen!$R54="Ja",Tabelle1[[#This Row],[Spalte1]],0)</f>
        <v>1</v>
      </c>
      <c r="W54">
        <f>Tabelle1[[#This Row],[einzel]]+Tabelle1[[#This Row],[Klasse]]+Tabelle1[[#This Row],[gratis]]</f>
        <v>1</v>
      </c>
    </row>
    <row r="55" spans="1:23" x14ac:dyDescent="0.25">
      <c r="A55" s="77" t="s">
        <v>272</v>
      </c>
      <c r="B55" t="s">
        <v>78</v>
      </c>
      <c r="C55" t="s">
        <v>273</v>
      </c>
      <c r="E55" t="s">
        <v>274</v>
      </c>
      <c r="F55" s="23">
        <v>2</v>
      </c>
      <c r="G55" s="23"/>
      <c r="H55" s="23"/>
      <c r="I55">
        <v>2</v>
      </c>
      <c r="L55" s="24">
        <v>2</v>
      </c>
      <c r="M55" s="24"/>
      <c r="N55" s="24"/>
      <c r="O55" s="1">
        <v>3</v>
      </c>
      <c r="P55" s="64">
        <f>Bestellungen!$F55*8+Bestellungen!$G55*6+Bestellungen!$I55*8+Bestellungen!$J55*6+Bestellungen!$L55*15+Bestellungen!$M55*10+Bestellungen!$O55</f>
        <v>65</v>
      </c>
      <c r="Q55" s="32" t="s">
        <v>30</v>
      </c>
      <c r="R55" s="73" t="s">
        <v>30</v>
      </c>
      <c r="U55" s="47">
        <f>IF(Bestellungen!$Q55="Ja",Bestellungen!$P55,0)</f>
        <v>65</v>
      </c>
      <c r="V55" s="79">
        <f>IF(Bestellungen!$R55="Ja",Tabelle1[[#This Row],[Spalte1]],0)</f>
        <v>2</v>
      </c>
      <c r="W55">
        <f>Tabelle1[[#This Row],[einzel]]+Tabelle1[[#This Row],[Klasse]]+Tabelle1[[#This Row],[gratis]]</f>
        <v>2</v>
      </c>
    </row>
    <row r="56" spans="1:23" x14ac:dyDescent="0.25">
      <c r="A56" s="75" t="s">
        <v>275</v>
      </c>
      <c r="B56" t="s">
        <v>231</v>
      </c>
      <c r="C56" t="s">
        <v>232</v>
      </c>
      <c r="D56" t="s">
        <v>233</v>
      </c>
      <c r="E56" t="s">
        <v>234</v>
      </c>
      <c r="F56" s="23"/>
      <c r="G56" s="23"/>
      <c r="H56" s="23"/>
      <c r="L56" s="24"/>
      <c r="M56" s="24">
        <v>39</v>
      </c>
      <c r="N56" s="24">
        <v>2</v>
      </c>
      <c r="P56" s="64">
        <f>Bestellungen!$F56*8+Bestellungen!$G56*6+Bestellungen!$I56*8+Bestellungen!$J56*6+Bestellungen!$L56*15+Bestellungen!$M56*10+Bestellungen!$O56</f>
        <v>390</v>
      </c>
      <c r="Q56" s="32" t="s">
        <v>30</v>
      </c>
      <c r="R56" s="73" t="s">
        <v>30</v>
      </c>
      <c r="U56" s="47">
        <f>IF(Bestellungen!$Q56="Ja",Bestellungen!$P56,0)</f>
        <v>390</v>
      </c>
      <c r="V56" s="79">
        <f>IF(Bestellungen!$R56="Ja",Tabelle1[[#This Row],[Spalte1]],0)</f>
        <v>0</v>
      </c>
      <c r="W56">
        <f>Tabelle1[[#This Row],[einzel]]+Tabelle1[[#This Row],[Klasse]]+Tabelle1[[#This Row],[gratis]]</f>
        <v>0</v>
      </c>
    </row>
    <row r="57" spans="1:23" x14ac:dyDescent="0.25">
      <c r="A57" s="77" t="s">
        <v>276</v>
      </c>
      <c r="B57" t="s">
        <v>277</v>
      </c>
      <c r="C57" t="s">
        <v>278</v>
      </c>
      <c r="D57" t="s">
        <v>279</v>
      </c>
      <c r="E57" t="s">
        <v>280</v>
      </c>
      <c r="F57" s="23">
        <v>1</v>
      </c>
      <c r="G57" s="23"/>
      <c r="H57" s="23"/>
      <c r="I57">
        <v>1</v>
      </c>
      <c r="L57" s="24">
        <v>1</v>
      </c>
      <c r="M57" s="24"/>
      <c r="N57" s="24"/>
      <c r="O57" s="1">
        <v>3</v>
      </c>
      <c r="P57" s="64">
        <f>Bestellungen!$F57*8+Bestellungen!$G57*6+Bestellungen!$I57*8+Bestellungen!$J57*6+Bestellungen!$L57*15+Bestellungen!$M57*10+Bestellungen!$O57</f>
        <v>34</v>
      </c>
      <c r="Q57" s="32" t="s">
        <v>30</v>
      </c>
      <c r="R57" s="73" t="s">
        <v>30</v>
      </c>
      <c r="U57" s="47">
        <f>IF(Bestellungen!$Q57="Ja",Bestellungen!$P57,0)</f>
        <v>34</v>
      </c>
      <c r="V57" s="79">
        <f>IF(Bestellungen!$R57="Ja",Tabelle1[[#This Row],[Spalte1]],0)</f>
        <v>1</v>
      </c>
      <c r="W57">
        <f>Tabelle1[[#This Row],[einzel]]+Tabelle1[[#This Row],[Klasse]]+Tabelle1[[#This Row],[gratis]]</f>
        <v>1</v>
      </c>
    </row>
    <row r="58" spans="1:23" x14ac:dyDescent="0.25">
      <c r="A58" s="78" t="s">
        <v>281</v>
      </c>
      <c r="B58" t="s">
        <v>244</v>
      </c>
      <c r="C58" t="s">
        <v>245</v>
      </c>
      <c r="D58" t="s">
        <v>282</v>
      </c>
      <c r="E58" t="s">
        <v>283</v>
      </c>
      <c r="F58" s="66"/>
      <c r="G58" s="66">
        <v>49</v>
      </c>
      <c r="H58" s="66">
        <v>3</v>
      </c>
      <c r="L58" s="67"/>
      <c r="M58" s="67"/>
      <c r="N58" s="67"/>
      <c r="O58" s="14">
        <v>16.809999999999999</v>
      </c>
      <c r="P58" s="64">
        <f>Bestellungen!$F58*8+Bestellungen!$G58*6+Bestellungen!$I58*8+Bestellungen!$J58*6+Bestellungen!$L58*15+Bestellungen!$M58*10+Bestellungen!$O58</f>
        <v>310.81</v>
      </c>
      <c r="Q58" s="32" t="s">
        <v>30</v>
      </c>
      <c r="R58" s="73" t="s">
        <v>30</v>
      </c>
      <c r="U58" s="47">
        <f>IF(Bestellungen!$Q58="Ja",Bestellungen!$P58,0)</f>
        <v>310.81</v>
      </c>
      <c r="V58" s="79">
        <f>IF(Bestellungen!$R58="Ja",Tabelle1[[#This Row],[Spalte1]],0)</f>
        <v>52</v>
      </c>
      <c r="W58">
        <f>Tabelle1[[#This Row],[einzel]]+Tabelle1[[#This Row],[Klasse]]+Tabelle1[[#This Row],[gratis]]</f>
        <v>52</v>
      </c>
    </row>
    <row r="59" spans="1:23" x14ac:dyDescent="0.25">
      <c r="A59" s="75" t="s">
        <v>284</v>
      </c>
      <c r="B59" t="s">
        <v>285</v>
      </c>
      <c r="C59" t="s">
        <v>286</v>
      </c>
      <c r="D59" t="s">
        <v>287</v>
      </c>
      <c r="E59" t="s">
        <v>288</v>
      </c>
      <c r="F59" s="66">
        <v>1</v>
      </c>
      <c r="G59" s="66"/>
      <c r="H59" s="66"/>
      <c r="I59">
        <v>1</v>
      </c>
      <c r="L59" s="67">
        <v>1</v>
      </c>
      <c r="M59" s="67"/>
      <c r="N59" s="67"/>
      <c r="O59" s="14">
        <v>3</v>
      </c>
      <c r="P59" s="64">
        <f>Bestellungen!$F59*8+Bestellungen!$G59*6+Bestellungen!$I59*8+Bestellungen!$J59*6+Bestellungen!$L59*15+Bestellungen!$M59*10+Bestellungen!$O59</f>
        <v>34</v>
      </c>
      <c r="Q59" s="32" t="s">
        <v>30</v>
      </c>
      <c r="R59" s="73" t="s">
        <v>30</v>
      </c>
      <c r="U59" s="47">
        <f>IF(Bestellungen!$Q59="Ja",Bestellungen!$P59,0)</f>
        <v>34</v>
      </c>
      <c r="V59" s="79">
        <f>IF(Bestellungen!$R59="Ja",Tabelle1[[#This Row],[Spalte1]],0)</f>
        <v>1</v>
      </c>
      <c r="W59">
        <f>Tabelle1[[#This Row],[einzel]]+Tabelle1[[#This Row],[Klasse]]+Tabelle1[[#This Row],[gratis]]</f>
        <v>1</v>
      </c>
    </row>
    <row r="60" spans="1:23" x14ac:dyDescent="0.25">
      <c r="A60" s="75" t="s">
        <v>289</v>
      </c>
      <c r="B60" t="s">
        <v>290</v>
      </c>
      <c r="C60" t="s">
        <v>291</v>
      </c>
      <c r="E60" t="s">
        <v>292</v>
      </c>
      <c r="F60" s="66">
        <v>1</v>
      </c>
      <c r="G60" s="66"/>
      <c r="H60" s="66"/>
      <c r="I60">
        <v>1</v>
      </c>
      <c r="L60" s="67">
        <v>1</v>
      </c>
      <c r="M60" s="67"/>
      <c r="N60" s="67"/>
      <c r="O60" s="14">
        <v>3</v>
      </c>
      <c r="P60" s="64">
        <f>Bestellungen!$F60*8+Bestellungen!$G60*6+Bestellungen!$I60*8+Bestellungen!$J60*6+Bestellungen!$L60*15+Bestellungen!$M60*10+Bestellungen!$O60</f>
        <v>34</v>
      </c>
      <c r="Q60" s="32" t="s">
        <v>293</v>
      </c>
      <c r="R60" s="73" t="s">
        <v>293</v>
      </c>
      <c r="U60" s="47">
        <f>IF(Bestellungen!$Q60="Ja",Bestellungen!$P60,0)</f>
        <v>0</v>
      </c>
      <c r="V60" s="79">
        <f>IF(Bestellungen!$R60="Ja",Tabelle1[[#This Row],[Spalte1]],0)</f>
        <v>0</v>
      </c>
      <c r="W60">
        <f>Tabelle1[[#This Row],[einzel]]+Tabelle1[[#This Row],[Klasse]]+Tabelle1[[#This Row],[gratis]]</f>
        <v>1</v>
      </c>
    </row>
    <row r="61" spans="1:23" x14ac:dyDescent="0.25">
      <c r="A61" s="75" t="s">
        <v>294</v>
      </c>
      <c r="B61" t="s">
        <v>295</v>
      </c>
      <c r="C61" t="s">
        <v>296</v>
      </c>
      <c r="D61" t="s">
        <v>297</v>
      </c>
      <c r="E61" t="s">
        <v>298</v>
      </c>
      <c r="F61" s="66"/>
      <c r="G61" s="66">
        <v>11</v>
      </c>
      <c r="H61" s="66">
        <v>1</v>
      </c>
      <c r="L61" s="67"/>
      <c r="M61" s="67"/>
      <c r="N61" s="67"/>
      <c r="O61" s="14">
        <v>10</v>
      </c>
      <c r="P61" s="64">
        <f>Bestellungen!$F61*8+Bestellungen!$G61*6+Bestellungen!$I61*8+Bestellungen!$J61*6+Bestellungen!$L61*15+Bestellungen!$M61*10+Bestellungen!$O61</f>
        <v>76</v>
      </c>
      <c r="Q61" s="32" t="s">
        <v>30</v>
      </c>
      <c r="R61" s="73" t="s">
        <v>30</v>
      </c>
      <c r="U61" s="47">
        <f>IF(Bestellungen!$Q61="Ja",Bestellungen!$P61,0)</f>
        <v>76</v>
      </c>
      <c r="V61" s="79">
        <f>IF(Bestellungen!$R61="Ja",Tabelle1[[#This Row],[Spalte1]],0)</f>
        <v>12</v>
      </c>
      <c r="W61">
        <f>Tabelle1[[#This Row],[einzel]]+Tabelle1[[#This Row],[Klasse]]+Tabelle1[[#This Row],[gratis]]</f>
        <v>12</v>
      </c>
    </row>
    <row r="62" spans="1:23" x14ac:dyDescent="0.25">
      <c r="A62" s="75" t="s">
        <v>299</v>
      </c>
      <c r="B62" t="s">
        <v>185</v>
      </c>
      <c r="C62" t="s">
        <v>300</v>
      </c>
      <c r="D62" t="s">
        <v>301</v>
      </c>
      <c r="E62" t="s">
        <v>302</v>
      </c>
      <c r="F62" s="66">
        <v>1</v>
      </c>
      <c r="G62" s="66"/>
      <c r="H62" s="66"/>
      <c r="I62">
        <v>1</v>
      </c>
      <c r="L62" s="67">
        <v>1</v>
      </c>
      <c r="M62" s="67"/>
      <c r="N62" s="67"/>
      <c r="O62" s="14">
        <v>3</v>
      </c>
      <c r="P62" s="64">
        <f>Bestellungen!$F62*8+Bestellungen!$G62*6+Bestellungen!$I62*8+Bestellungen!$J62*6+Bestellungen!$L62*15+Bestellungen!$M62*10+Bestellungen!$O62</f>
        <v>34</v>
      </c>
      <c r="Q62" s="32" t="s">
        <v>30</v>
      </c>
      <c r="R62" s="73" t="s">
        <v>30</v>
      </c>
      <c r="U62" s="47">
        <f>IF(Bestellungen!$Q62="Ja",Bestellungen!$P62,0)</f>
        <v>34</v>
      </c>
      <c r="V62" s="79">
        <f>IF(Bestellungen!$R62="Ja",Tabelle1[[#This Row],[Spalte1]],0)</f>
        <v>1</v>
      </c>
      <c r="W62">
        <f>Tabelle1[[#This Row],[einzel]]+Tabelle1[[#This Row],[Klasse]]+Tabelle1[[#This Row],[gratis]]</f>
        <v>1</v>
      </c>
    </row>
    <row r="63" spans="1:23" x14ac:dyDescent="0.25">
      <c r="A63" s="75" t="s">
        <v>303</v>
      </c>
      <c r="B63" t="s">
        <v>179</v>
      </c>
      <c r="F63" s="66">
        <v>15</v>
      </c>
      <c r="G63" s="66">
        <v>3</v>
      </c>
      <c r="H63" s="66">
        <v>0</v>
      </c>
      <c r="I63">
        <v>2</v>
      </c>
      <c r="J63">
        <v>2</v>
      </c>
      <c r="L63" s="67">
        <v>1</v>
      </c>
      <c r="M63" s="67">
        <v>16</v>
      </c>
      <c r="N63" s="67"/>
      <c r="O63" s="14"/>
      <c r="P63" s="64">
        <f>Bestellungen!$F63*8+Bestellungen!$G63*6+Bestellungen!$I63*8+Bestellungen!$J63*6+Bestellungen!$L63*15+Bestellungen!$M63*10+Bestellungen!$O63</f>
        <v>341</v>
      </c>
      <c r="Q63" s="32" t="s">
        <v>30</v>
      </c>
      <c r="R63" s="73" t="s">
        <v>30</v>
      </c>
      <c r="T63" t="s">
        <v>304</v>
      </c>
      <c r="U63" s="47">
        <f>IF(Bestellungen!$Q63="Ja",Bestellungen!$P63,0)</f>
        <v>341</v>
      </c>
      <c r="V63" s="79">
        <f>IF(Bestellungen!$R63="Ja",Tabelle1[[#This Row],[Spalte1]],0)</f>
        <v>18</v>
      </c>
      <c r="W63">
        <f>Tabelle1[[#This Row],[einzel]]+Tabelle1[[#This Row],[Klasse]]+Tabelle1[[#This Row],[gratis]]</f>
        <v>18</v>
      </c>
    </row>
    <row r="64" spans="1:23" x14ac:dyDescent="0.25">
      <c r="A64" s="75" t="s">
        <v>305</v>
      </c>
      <c r="B64" t="s">
        <v>56</v>
      </c>
      <c r="C64" t="s">
        <v>57</v>
      </c>
      <c r="D64" t="s">
        <v>306</v>
      </c>
      <c r="E64" t="s">
        <v>307</v>
      </c>
      <c r="F64" s="66"/>
      <c r="G64" s="66"/>
      <c r="H64" s="66"/>
      <c r="L64" s="67"/>
      <c r="M64" s="67">
        <v>31</v>
      </c>
      <c r="N64" s="67">
        <v>1</v>
      </c>
      <c r="O64" s="14">
        <v>33.619999999999997</v>
      </c>
      <c r="P64" s="64">
        <f>Bestellungen!$F64*8+Bestellungen!$G64*6+Bestellungen!$I64*8+Bestellungen!$J64*6+Bestellungen!$L64*15+Bestellungen!$M64*10+Bestellungen!$O64</f>
        <v>343.62</v>
      </c>
      <c r="Q64" s="32" t="s">
        <v>30</v>
      </c>
      <c r="R64" s="73" t="s">
        <v>30</v>
      </c>
      <c r="U64" s="47">
        <f>IF(Bestellungen!$Q64="Ja",Bestellungen!$P64,0)</f>
        <v>343.62</v>
      </c>
      <c r="V64" s="79">
        <f>IF(Bestellungen!$R64="Ja",Tabelle1[[#This Row],[Spalte1]],0)</f>
        <v>0</v>
      </c>
      <c r="W64">
        <f>Tabelle1[[#This Row],[einzel]]+Tabelle1[[#This Row],[Klasse]]+Tabelle1[[#This Row],[gratis]]</f>
        <v>0</v>
      </c>
    </row>
    <row r="65" spans="1:23" x14ac:dyDescent="0.25">
      <c r="A65" s="75" t="s">
        <v>308</v>
      </c>
      <c r="B65" t="s">
        <v>309</v>
      </c>
      <c r="F65" s="66"/>
      <c r="G65" s="66"/>
      <c r="H65" s="66">
        <v>3</v>
      </c>
      <c r="L65" s="67"/>
      <c r="M65" s="67"/>
      <c r="N65" s="67"/>
      <c r="O65" s="14"/>
      <c r="P65" s="64">
        <f>Bestellungen!$F65*8+Bestellungen!$G65*6+Bestellungen!$I65*8+Bestellungen!$J65*6+Bestellungen!$L65*15+Bestellungen!$M65*10+Bestellungen!$O65</f>
        <v>0</v>
      </c>
      <c r="Q65" s="32" t="s">
        <v>30</v>
      </c>
      <c r="R65" s="73" t="s">
        <v>30</v>
      </c>
      <c r="U65" s="47">
        <f>IF(Bestellungen!$Q65="Ja",Bestellungen!$P65,0)</f>
        <v>0</v>
      </c>
      <c r="V65" s="79">
        <f>IF(Bestellungen!$R65="Ja",Tabelle1[[#This Row],[Spalte1]],0)</f>
        <v>3</v>
      </c>
      <c r="W65">
        <f>Tabelle1[[#This Row],[einzel]]+Tabelle1[[#This Row],[Klasse]]+Tabelle1[[#This Row],[gratis]]</f>
        <v>3</v>
      </c>
    </row>
    <row r="66" spans="1:23" x14ac:dyDescent="0.25">
      <c r="A66" s="75" t="s">
        <v>310</v>
      </c>
      <c r="B66" t="s">
        <v>311</v>
      </c>
      <c r="C66" t="s">
        <v>312</v>
      </c>
      <c r="D66" t="s">
        <v>313</v>
      </c>
      <c r="E66" t="s">
        <v>314</v>
      </c>
      <c r="F66" s="66">
        <v>1</v>
      </c>
      <c r="G66" s="66"/>
      <c r="H66" s="66"/>
      <c r="I66">
        <v>1</v>
      </c>
      <c r="L66" s="67">
        <v>1</v>
      </c>
      <c r="M66" s="67"/>
      <c r="N66" s="67"/>
      <c r="O66" s="14">
        <v>3</v>
      </c>
      <c r="P66" s="64">
        <f>Bestellungen!$F66*8+Bestellungen!$G66*6+Bestellungen!$I66*8+Bestellungen!$J66*6+Bestellungen!$L66*15+Bestellungen!$M66*10+Bestellungen!$O66</f>
        <v>34</v>
      </c>
      <c r="Q66" s="32" t="s">
        <v>293</v>
      </c>
      <c r="R66" s="73" t="s">
        <v>293</v>
      </c>
      <c r="U66" s="47">
        <f>IF(Bestellungen!$Q66="Ja",Bestellungen!$P66,0)</f>
        <v>0</v>
      </c>
      <c r="V66" s="79">
        <f>IF(Bestellungen!$R66="Ja",Tabelle1[[#This Row],[Spalte1]],0)</f>
        <v>0</v>
      </c>
      <c r="W66">
        <f>Tabelle1[[#This Row],[einzel]]+Tabelle1[[#This Row],[Klasse]]+Tabelle1[[#This Row],[gratis]]</f>
        <v>1</v>
      </c>
    </row>
    <row r="67" spans="1:23" x14ac:dyDescent="0.25">
      <c r="A67" s="75" t="s">
        <v>315</v>
      </c>
      <c r="B67" t="s">
        <v>105</v>
      </c>
      <c r="C67" t="s">
        <v>316</v>
      </c>
      <c r="D67" t="s">
        <v>317</v>
      </c>
      <c r="E67" t="s">
        <v>318</v>
      </c>
      <c r="F67" s="66"/>
      <c r="G67" s="66"/>
      <c r="H67" s="66">
        <v>1</v>
      </c>
      <c r="J67">
        <v>18</v>
      </c>
      <c r="K67">
        <v>1</v>
      </c>
      <c r="L67" s="67"/>
      <c r="M67" s="67">
        <v>18</v>
      </c>
      <c r="N67" s="67">
        <v>1</v>
      </c>
      <c r="O67" s="14">
        <v>16.809999999999999</v>
      </c>
      <c r="P67" s="64">
        <f>Bestellungen!$F67*8+Bestellungen!$G67*6+Bestellungen!$I67*8+Bestellungen!$J67*6+Bestellungen!$L67*15+Bestellungen!$M67*10+Bestellungen!$O67</f>
        <v>304.81</v>
      </c>
      <c r="Q67" s="32" t="s">
        <v>30</v>
      </c>
      <c r="R67" s="73" t="s">
        <v>30</v>
      </c>
      <c r="U67" s="47">
        <f>IF(Bestellungen!$Q67="Ja",Bestellungen!$P67,0)</f>
        <v>304.81</v>
      </c>
      <c r="V67" s="79">
        <f>IF(Bestellungen!$R67="Ja",Tabelle1[[#This Row],[Spalte1]],0)</f>
        <v>1</v>
      </c>
      <c r="W67">
        <f>Tabelle1[[#This Row],[einzel]]+Tabelle1[[#This Row],[Klasse]]+Tabelle1[[#This Row],[gratis]]</f>
        <v>1</v>
      </c>
    </row>
    <row r="68" spans="1:23" x14ac:dyDescent="0.25">
      <c r="A68" s="75" t="s">
        <v>319</v>
      </c>
      <c r="B68" t="s">
        <v>320</v>
      </c>
      <c r="C68" t="s">
        <v>321</v>
      </c>
      <c r="E68" t="s">
        <v>322</v>
      </c>
      <c r="F68" s="66">
        <v>1</v>
      </c>
      <c r="G68" s="66"/>
      <c r="H68" s="66"/>
      <c r="L68" s="67">
        <v>1</v>
      </c>
      <c r="M68" s="67"/>
      <c r="N68" s="67"/>
      <c r="O68" s="14">
        <v>3</v>
      </c>
      <c r="P68" s="64">
        <f>Bestellungen!$F68*8+Bestellungen!$G68*6+Bestellungen!$I68*8+Bestellungen!$J68*6+Bestellungen!$L68*15+Bestellungen!$M68*10+Bestellungen!$O68</f>
        <v>26</v>
      </c>
      <c r="Q68" s="32" t="s">
        <v>30</v>
      </c>
      <c r="R68" s="73" t="s">
        <v>30</v>
      </c>
      <c r="U68" s="47">
        <f>IF(Bestellungen!$Q68="Ja",Bestellungen!$P68,0)</f>
        <v>26</v>
      </c>
      <c r="V68" s="79">
        <f>IF(Bestellungen!$R68="Ja",Tabelle1[[#This Row],[Spalte1]],0)</f>
        <v>1</v>
      </c>
      <c r="W68">
        <f>Tabelle1[[#This Row],[einzel]]+Tabelle1[[#This Row],[Klasse]]+Tabelle1[[#This Row],[gratis]]</f>
        <v>1</v>
      </c>
    </row>
    <row r="69" spans="1:23" x14ac:dyDescent="0.25">
      <c r="A69" s="75" t="s">
        <v>323</v>
      </c>
      <c r="B69" t="s">
        <v>324</v>
      </c>
      <c r="C69" s="74" t="s">
        <v>325</v>
      </c>
      <c r="D69" s="74" t="s">
        <v>326</v>
      </c>
      <c r="F69" s="66">
        <v>1</v>
      </c>
      <c r="G69" s="66"/>
      <c r="H69" s="66"/>
      <c r="I69">
        <v>1</v>
      </c>
      <c r="L69" s="67">
        <v>1</v>
      </c>
      <c r="M69" s="67"/>
      <c r="N69" s="67"/>
      <c r="O69" s="14">
        <v>3</v>
      </c>
      <c r="P69" s="64">
        <f>Bestellungen!$F69*8+Bestellungen!$G69*6+Bestellungen!$I69*8+Bestellungen!$J69*6+Bestellungen!$L69*15+Bestellungen!$M69*10+Bestellungen!$O69</f>
        <v>34</v>
      </c>
      <c r="Q69" s="32" t="s">
        <v>30</v>
      </c>
      <c r="R69" s="73" t="s">
        <v>30</v>
      </c>
      <c r="U69" s="47">
        <f>IF(Bestellungen!$Q69="Ja",Bestellungen!$P69,0)</f>
        <v>34</v>
      </c>
      <c r="V69" s="79">
        <f>IF(Bestellungen!$R69="Ja",Tabelle1[[#This Row],[Spalte1]],0)</f>
        <v>1</v>
      </c>
      <c r="W69">
        <f>Tabelle1[[#This Row],[einzel]]+Tabelle1[[#This Row],[Klasse]]+Tabelle1[[#This Row],[gratis]]</f>
        <v>1</v>
      </c>
    </row>
    <row r="70" spans="1:23" ht="15.75" x14ac:dyDescent="0.25">
      <c r="A70" s="75" t="s">
        <v>327</v>
      </c>
      <c r="B70" t="s">
        <v>95</v>
      </c>
      <c r="C70" t="s">
        <v>328</v>
      </c>
      <c r="D70" s="87"/>
      <c r="E70" s="87" t="s">
        <v>329</v>
      </c>
      <c r="F70" s="66"/>
      <c r="G70" s="66">
        <v>21</v>
      </c>
      <c r="H70" s="66">
        <v>1</v>
      </c>
      <c r="I70">
        <v>2</v>
      </c>
      <c r="L70" s="67">
        <v>2</v>
      </c>
      <c r="M70" s="67"/>
      <c r="N70" s="67"/>
      <c r="O70" s="14">
        <v>10</v>
      </c>
      <c r="P70" s="64">
        <f>Bestellungen!$F70*8+Bestellungen!$G70*6+Bestellungen!$I70*8+Bestellungen!$J70*6+Bestellungen!$L70*15+Bestellungen!$M70*10+Bestellungen!$O70</f>
        <v>182</v>
      </c>
      <c r="Q70" s="32" t="s">
        <v>30</v>
      </c>
      <c r="R70" s="73" t="s">
        <v>30</v>
      </c>
      <c r="U70" s="47">
        <f>IF(Bestellungen!$Q70="Ja",Bestellungen!$P70,0)</f>
        <v>182</v>
      </c>
      <c r="V70" s="79">
        <f>IF(Bestellungen!$R70="Ja",Tabelle1[[#This Row],[Spalte1]],0)</f>
        <v>22</v>
      </c>
      <c r="W70">
        <f>Tabelle1[[#This Row],[einzel]]+Tabelle1[[#This Row],[Klasse]]+Tabelle1[[#This Row],[gratis]]</f>
        <v>22</v>
      </c>
    </row>
    <row r="71" spans="1:23" ht="15.75" x14ac:dyDescent="0.25">
      <c r="A71" s="75" t="s">
        <v>330</v>
      </c>
      <c r="B71" t="s">
        <v>27</v>
      </c>
      <c r="C71" s="74" t="s">
        <v>331</v>
      </c>
      <c r="D71" s="74" t="s">
        <v>332</v>
      </c>
      <c r="E71" s="88"/>
      <c r="F71" s="66">
        <v>1</v>
      </c>
      <c r="G71" s="66"/>
      <c r="H71" s="66"/>
      <c r="I71">
        <v>1</v>
      </c>
      <c r="L71" s="67">
        <v>1</v>
      </c>
      <c r="M71" s="67"/>
      <c r="N71" s="67"/>
      <c r="O71" s="14">
        <v>3</v>
      </c>
      <c r="P71" s="64">
        <f>Bestellungen!$F71*8+Bestellungen!$G71*6+Bestellungen!$I71*8+Bestellungen!$J71*6+Bestellungen!$L71*15+Bestellungen!$M71*10+Bestellungen!$O71</f>
        <v>34</v>
      </c>
      <c r="Q71" s="32" t="s">
        <v>30</v>
      </c>
      <c r="R71" s="73" t="s">
        <v>30</v>
      </c>
      <c r="U71" s="47">
        <f>IF(Bestellungen!$Q71="Ja",Bestellungen!$P71,0)</f>
        <v>34</v>
      </c>
      <c r="V71" s="79">
        <f>IF(Bestellungen!$R71="Ja",Tabelle1[[#This Row],[Spalte1]],0)</f>
        <v>1</v>
      </c>
      <c r="W71">
        <f>Tabelle1[[#This Row],[einzel]]+Tabelle1[[#This Row],[Klasse]]+Tabelle1[[#This Row],[gratis]]</f>
        <v>1</v>
      </c>
    </row>
    <row r="72" spans="1:23" x14ac:dyDescent="0.25">
      <c r="A72" s="75" t="s">
        <v>333</v>
      </c>
      <c r="B72" t="s">
        <v>334</v>
      </c>
      <c r="C72" t="s">
        <v>335</v>
      </c>
      <c r="D72" t="s">
        <v>336</v>
      </c>
      <c r="E72" t="s">
        <v>337</v>
      </c>
      <c r="F72" s="66"/>
      <c r="G72" s="66"/>
      <c r="H72" s="66"/>
      <c r="L72" s="67"/>
      <c r="M72" s="67">
        <v>10</v>
      </c>
      <c r="N72" s="67">
        <v>1</v>
      </c>
      <c r="O72" s="14">
        <v>10</v>
      </c>
      <c r="P72" s="64">
        <f>Bestellungen!$F72*8+Bestellungen!$G72*6+Bestellungen!$I72*8+Bestellungen!$J72*6+Bestellungen!$L72*15+Bestellungen!$M72*10+Bestellungen!$O72</f>
        <v>110</v>
      </c>
      <c r="Q72" s="32" t="s">
        <v>30</v>
      </c>
      <c r="R72" s="73" t="s">
        <v>30</v>
      </c>
      <c r="U72" s="47">
        <f>IF(Bestellungen!$Q72="Ja",Bestellungen!$P72,0)</f>
        <v>110</v>
      </c>
      <c r="V72" s="79">
        <f>IF(Bestellungen!$R72="Ja",Tabelle1[[#This Row],[Spalte1]],0)</f>
        <v>0</v>
      </c>
      <c r="W72">
        <f>Tabelle1[[#This Row],[einzel]]+Tabelle1[[#This Row],[Klasse]]+Tabelle1[[#This Row],[gratis]]</f>
        <v>0</v>
      </c>
    </row>
    <row r="73" spans="1:23" x14ac:dyDescent="0.25">
      <c r="A73" s="75" t="s">
        <v>338</v>
      </c>
      <c r="D73" s="74" t="s">
        <v>339</v>
      </c>
      <c r="E73" t="s">
        <v>340</v>
      </c>
      <c r="F73" s="66"/>
      <c r="G73" s="66"/>
      <c r="H73" s="66"/>
      <c r="L73" s="67"/>
      <c r="M73" s="67"/>
      <c r="N73" s="67">
        <v>1</v>
      </c>
      <c r="O73" s="14"/>
      <c r="P73" s="64">
        <f>Bestellungen!$F73*8+Bestellungen!$G73*6+Bestellungen!$I73*8+Bestellungen!$J73*6+Bestellungen!$L73*15+Bestellungen!$M73*10+Bestellungen!$O73</f>
        <v>0</v>
      </c>
      <c r="Q73" s="32" t="s">
        <v>30</v>
      </c>
      <c r="R73" s="73" t="s">
        <v>30</v>
      </c>
      <c r="U73" s="47">
        <f>IF(Bestellungen!$Q73="Ja",Bestellungen!$P73,0)</f>
        <v>0</v>
      </c>
      <c r="V73" s="79">
        <f>IF(Bestellungen!$R73="Ja",Tabelle1[[#This Row],[Spalte1]],0)</f>
        <v>0</v>
      </c>
      <c r="W73">
        <f>Tabelle1[[#This Row],[einzel]]+Tabelle1[[#This Row],[Klasse]]+Tabelle1[[#This Row],[gratis]]</f>
        <v>0</v>
      </c>
    </row>
    <row r="74" spans="1:23" x14ac:dyDescent="0.25">
      <c r="A74" s="75" t="s">
        <v>341</v>
      </c>
      <c r="D74" t="s">
        <v>342</v>
      </c>
      <c r="F74" s="66"/>
      <c r="G74" s="66"/>
      <c r="H74" s="66"/>
      <c r="L74" s="67"/>
      <c r="M74" s="67"/>
      <c r="N74" s="67">
        <v>11</v>
      </c>
      <c r="O74" s="14"/>
      <c r="P74" s="64">
        <f>Bestellungen!$F74*8+Bestellungen!$G74*6+Bestellungen!$I74*8+Bestellungen!$J74*6+Bestellungen!$L74*15+Bestellungen!$M74*10+Bestellungen!$O74</f>
        <v>0</v>
      </c>
      <c r="Q74" s="32" t="s">
        <v>30</v>
      </c>
      <c r="R74" s="73" t="s">
        <v>30</v>
      </c>
      <c r="U74" s="47">
        <f>IF(Bestellungen!$Q74="Ja",Bestellungen!$P74,0)</f>
        <v>0</v>
      </c>
      <c r="V74" s="79">
        <f>IF(Bestellungen!$R74="Ja",Tabelle1[[#This Row],[Spalte1]],0)</f>
        <v>0</v>
      </c>
      <c r="W74">
        <f>Tabelle1[[#This Row],[einzel]]+Tabelle1[[#This Row],[Klasse]]+Tabelle1[[#This Row],[gratis]]</f>
        <v>0</v>
      </c>
    </row>
    <row r="75" spans="1:23" ht="15.75" x14ac:dyDescent="0.25">
      <c r="A75" s="75" t="s">
        <v>343</v>
      </c>
      <c r="B75" s="91" t="s">
        <v>344</v>
      </c>
      <c r="C75" s="91" t="s">
        <v>345</v>
      </c>
      <c r="D75" s="92" t="s">
        <v>346</v>
      </c>
      <c r="E75" s="92" t="s">
        <v>347</v>
      </c>
      <c r="F75" s="66"/>
      <c r="G75" s="66">
        <v>24</v>
      </c>
      <c r="H75" s="66">
        <v>1</v>
      </c>
      <c r="J75">
        <v>24</v>
      </c>
      <c r="K75">
        <v>1</v>
      </c>
      <c r="L75" s="67"/>
      <c r="M75" s="67">
        <v>24</v>
      </c>
      <c r="N75" s="67">
        <v>1</v>
      </c>
      <c r="O75" s="14">
        <v>20</v>
      </c>
      <c r="P75" s="64">
        <f>Bestellungen!$F75*8+Bestellungen!$G75*6+Bestellungen!$I75*8+Bestellungen!$J75*6+Bestellungen!$L75*15+Bestellungen!$M75*10+Bestellungen!$O75</f>
        <v>548</v>
      </c>
      <c r="Q75" s="32" t="s">
        <v>30</v>
      </c>
      <c r="R75" s="73" t="s">
        <v>30</v>
      </c>
      <c r="S75" t="s">
        <v>348</v>
      </c>
      <c r="U75" s="47">
        <f>IF(Bestellungen!$Q75="Ja",Bestellungen!$P75,0)</f>
        <v>548</v>
      </c>
      <c r="V75" s="79">
        <f>IF(Bestellungen!$R75="Ja",Tabelle1[[#This Row],[Spalte1]],0)</f>
        <v>25</v>
      </c>
      <c r="W75">
        <f>Tabelle1[[#This Row],[einzel]]+Tabelle1[[#This Row],[Klasse]]+Tabelle1[[#This Row],[gratis]]</f>
        <v>25</v>
      </c>
    </row>
    <row r="76" spans="1:23" x14ac:dyDescent="0.25">
      <c r="A76" s="75" t="s">
        <v>349</v>
      </c>
      <c r="B76" t="s">
        <v>350</v>
      </c>
      <c r="C76" t="s">
        <v>351</v>
      </c>
      <c r="D76" t="s">
        <v>352</v>
      </c>
      <c r="E76" t="s">
        <v>353</v>
      </c>
      <c r="F76" s="66"/>
      <c r="G76" s="66"/>
      <c r="H76" s="66"/>
      <c r="L76" s="67"/>
      <c r="M76" s="67">
        <v>21</v>
      </c>
      <c r="N76" s="67">
        <v>1</v>
      </c>
      <c r="O76" s="14">
        <v>7</v>
      </c>
      <c r="P76" s="64">
        <f>Bestellungen!$F76*8+Bestellungen!$G76*6+Bestellungen!$I76*8+Bestellungen!$J76*6+Bestellungen!$L76*15+Bestellungen!$M76*10+Bestellungen!$O76</f>
        <v>217</v>
      </c>
      <c r="Q76" s="32" t="s">
        <v>30</v>
      </c>
      <c r="R76" s="73" t="s">
        <v>30</v>
      </c>
      <c r="U76" s="47">
        <f>IF(Bestellungen!$Q76="Ja",Bestellungen!$P76,0)</f>
        <v>217</v>
      </c>
      <c r="V76" s="79">
        <f>IF(Bestellungen!$R76="Ja",Tabelle1[[#This Row],[Spalte1]],0)</f>
        <v>0</v>
      </c>
      <c r="W76">
        <f>Tabelle1[[#This Row],[einzel]]+Tabelle1[[#This Row],[Klasse]]+Tabelle1[[#This Row],[gratis]]</f>
        <v>0</v>
      </c>
    </row>
    <row r="77" spans="1:23" x14ac:dyDescent="0.25">
      <c r="A77" s="75" t="s">
        <v>354</v>
      </c>
      <c r="B77" t="s">
        <v>355</v>
      </c>
      <c r="C77" t="s">
        <v>356</v>
      </c>
      <c r="D77" t="s">
        <v>357</v>
      </c>
      <c r="E77" t="s">
        <v>358</v>
      </c>
      <c r="F77" s="66">
        <v>1</v>
      </c>
      <c r="G77" s="66"/>
      <c r="H77" s="66"/>
      <c r="I77">
        <v>1</v>
      </c>
      <c r="L77" s="67">
        <v>1</v>
      </c>
      <c r="M77" s="67"/>
      <c r="N77" s="67"/>
      <c r="O77" s="14">
        <v>3</v>
      </c>
      <c r="P77" s="64">
        <f>Bestellungen!$F77*8+Bestellungen!$G77*6+Bestellungen!$I77*8+Bestellungen!$J77*6+Bestellungen!$L77*15+Bestellungen!$M77*10+Bestellungen!$O77</f>
        <v>34</v>
      </c>
      <c r="Q77" s="32" t="s">
        <v>30</v>
      </c>
      <c r="R77" s="73" t="s">
        <v>30</v>
      </c>
      <c r="U77" s="47">
        <f>IF(Bestellungen!$Q77="Ja",Bestellungen!$P77,0)</f>
        <v>34</v>
      </c>
      <c r="V77" s="79">
        <f>IF(Bestellungen!$R77="Ja",Tabelle1[[#This Row],[Spalte1]],0)</f>
        <v>1</v>
      </c>
      <c r="W77">
        <f>Tabelle1[[#This Row],[einzel]]+Tabelle1[[#This Row],[Klasse]]+Tabelle1[[#This Row],[gratis]]</f>
        <v>1</v>
      </c>
    </row>
    <row r="78" spans="1:23" x14ac:dyDescent="0.25">
      <c r="A78" s="75" t="s">
        <v>359</v>
      </c>
      <c r="B78" t="s">
        <v>360</v>
      </c>
      <c r="C78" t="s">
        <v>361</v>
      </c>
      <c r="D78" t="s">
        <v>362</v>
      </c>
      <c r="E78" t="s">
        <v>363</v>
      </c>
      <c r="F78" s="66">
        <v>1</v>
      </c>
      <c r="G78" s="66"/>
      <c r="H78" s="66"/>
      <c r="L78" s="67">
        <v>1</v>
      </c>
      <c r="M78" s="67"/>
      <c r="N78" s="67"/>
      <c r="O78" s="14">
        <v>3</v>
      </c>
      <c r="P78" s="64">
        <f>Bestellungen!$F78*8+Bestellungen!$G78*6+Bestellungen!$I78*8+Bestellungen!$J78*6+Bestellungen!$L78*15+Bestellungen!$M78*10+Bestellungen!$O78</f>
        <v>26</v>
      </c>
      <c r="Q78" s="32" t="s">
        <v>30</v>
      </c>
      <c r="R78" s="73" t="s">
        <v>30</v>
      </c>
      <c r="U78" s="47">
        <f>IF(Bestellungen!$Q78="Ja",Bestellungen!$P78,0)</f>
        <v>26</v>
      </c>
      <c r="V78" s="79">
        <f>IF(Bestellungen!$R78="Ja",Tabelle1[[#This Row],[Spalte1]],0)</f>
        <v>1</v>
      </c>
      <c r="W78">
        <f>Tabelle1[[#This Row],[einzel]]+Tabelle1[[#This Row],[Klasse]]+Tabelle1[[#This Row],[gratis]]</f>
        <v>1</v>
      </c>
    </row>
    <row r="79" spans="1:23" x14ac:dyDescent="0.25">
      <c r="A79" s="75" t="s">
        <v>364</v>
      </c>
      <c r="B79" t="s">
        <v>365</v>
      </c>
      <c r="C79" t="s">
        <v>366</v>
      </c>
      <c r="D79" t="s">
        <v>367</v>
      </c>
      <c r="E79" t="s">
        <v>368</v>
      </c>
      <c r="F79" s="66"/>
      <c r="G79" s="66"/>
      <c r="H79" s="66"/>
      <c r="L79" s="67">
        <v>1</v>
      </c>
      <c r="M79" s="67"/>
      <c r="N79" s="67"/>
      <c r="O79" s="14">
        <v>3</v>
      </c>
      <c r="P79" s="64">
        <f>Bestellungen!$F79*8+Bestellungen!$G79*6+Bestellungen!$I79*8+Bestellungen!$J79*6+Bestellungen!$L79*15+Bestellungen!$M79*10+Bestellungen!$O79</f>
        <v>18</v>
      </c>
      <c r="Q79" s="32" t="s">
        <v>293</v>
      </c>
      <c r="R79" s="73" t="s">
        <v>293</v>
      </c>
      <c r="U79" s="47">
        <f>IF(Bestellungen!$Q79="Ja",Bestellungen!$P79,0)</f>
        <v>0</v>
      </c>
      <c r="V79" s="79">
        <f>IF(Bestellungen!$R79="Ja",Tabelle1[[#This Row],[Spalte1]],0)</f>
        <v>0</v>
      </c>
      <c r="W79">
        <f>Tabelle1[[#This Row],[einzel]]+Tabelle1[[#This Row],[Klasse]]+Tabelle1[[#This Row],[gratis]]</f>
        <v>0</v>
      </c>
    </row>
    <row r="80" spans="1:23" x14ac:dyDescent="0.25">
      <c r="A80" s="75" t="s">
        <v>369</v>
      </c>
      <c r="B80" t="s">
        <v>311</v>
      </c>
      <c r="C80" t="s">
        <v>370</v>
      </c>
      <c r="E80" t="s">
        <v>371</v>
      </c>
      <c r="F80" s="66">
        <v>1</v>
      </c>
      <c r="G80" s="66"/>
      <c r="H80" s="66"/>
      <c r="I80">
        <v>1</v>
      </c>
      <c r="L80" s="67">
        <v>1</v>
      </c>
      <c r="M80" s="67"/>
      <c r="N80" s="67"/>
      <c r="O80" s="14">
        <v>3</v>
      </c>
      <c r="P80" s="64">
        <f>Bestellungen!$F80*8+Bestellungen!$G80*6+Bestellungen!$I80*8+Bestellungen!$J80*6+Bestellungen!$L80*15+Bestellungen!$M80*10+Bestellungen!$O80</f>
        <v>34</v>
      </c>
      <c r="Q80" s="32" t="s">
        <v>30</v>
      </c>
      <c r="R80" s="73" t="s">
        <v>30</v>
      </c>
      <c r="U80" s="47">
        <f>IF(Bestellungen!$Q80="Ja",Bestellungen!$P80,0)</f>
        <v>34</v>
      </c>
      <c r="V80" s="79">
        <f>IF(Bestellungen!$R80="Ja",Tabelle1[[#This Row],[Spalte1]],0)</f>
        <v>1</v>
      </c>
      <c r="W80">
        <f>Tabelle1[[#This Row],[einzel]]+Tabelle1[[#This Row],[Klasse]]+Tabelle1[[#This Row],[gratis]]</f>
        <v>1</v>
      </c>
    </row>
    <row r="81" spans="1:23" x14ac:dyDescent="0.25">
      <c r="A81" s="75" t="s">
        <v>372</v>
      </c>
      <c r="B81" t="s">
        <v>373</v>
      </c>
      <c r="C81" t="s">
        <v>374</v>
      </c>
      <c r="D81" t="s">
        <v>375</v>
      </c>
      <c r="E81" t="s">
        <v>376</v>
      </c>
      <c r="F81" s="66">
        <v>1</v>
      </c>
      <c r="G81" s="66"/>
      <c r="H81" s="66"/>
      <c r="I81">
        <v>1</v>
      </c>
      <c r="L81" s="67">
        <v>1</v>
      </c>
      <c r="M81" s="67"/>
      <c r="N81" s="67"/>
      <c r="O81" s="14">
        <v>3</v>
      </c>
      <c r="P81" s="64">
        <f>Bestellungen!$F81*8+Bestellungen!$G81*6+Bestellungen!$I81*8+Bestellungen!$J81*6+Bestellungen!$L81*15+Bestellungen!$M81*10+Bestellungen!$O81</f>
        <v>34</v>
      </c>
      <c r="Q81" s="32" t="s">
        <v>30</v>
      </c>
      <c r="R81" s="73" t="s">
        <v>30</v>
      </c>
      <c r="U81" s="47">
        <f>IF(Bestellungen!$Q81="Ja",Bestellungen!$P81,0)</f>
        <v>34</v>
      </c>
      <c r="V81" s="79">
        <f>IF(Bestellungen!$R81="Ja",Tabelle1[[#This Row],[Spalte1]],0)</f>
        <v>1</v>
      </c>
      <c r="W81">
        <f>Tabelle1[[#This Row],[einzel]]+Tabelle1[[#This Row],[Klasse]]+Tabelle1[[#This Row],[gratis]]</f>
        <v>1</v>
      </c>
    </row>
    <row r="82" spans="1:23" x14ac:dyDescent="0.25">
      <c r="A82" s="75" t="s">
        <v>377</v>
      </c>
      <c r="B82" t="s">
        <v>378</v>
      </c>
      <c r="F82" s="66">
        <v>6</v>
      </c>
      <c r="G82" s="66"/>
      <c r="H82" s="66"/>
      <c r="I82">
        <v>7</v>
      </c>
      <c r="L82" s="67">
        <v>4</v>
      </c>
      <c r="M82" s="67"/>
      <c r="N82" s="67"/>
      <c r="O82" s="14"/>
      <c r="P82" s="64">
        <f>Bestellungen!$F82*8+Bestellungen!$G82*6+Bestellungen!$I82*8+Bestellungen!$J82*6+Bestellungen!$L82*15+Bestellungen!$M82*10+Bestellungen!$O82</f>
        <v>164</v>
      </c>
      <c r="Q82" s="32" t="s">
        <v>30</v>
      </c>
      <c r="R82" s="73" t="s">
        <v>30</v>
      </c>
      <c r="U82" s="47">
        <f>IF(Bestellungen!$Q82="Ja",Bestellungen!$P82,0)</f>
        <v>164</v>
      </c>
      <c r="V82" s="79">
        <f>IF(Bestellungen!$R82="Ja",Tabelle1[[#This Row],[Spalte1]],0)</f>
        <v>6</v>
      </c>
      <c r="W82">
        <f>Tabelle1[[#This Row],[einzel]]+Tabelle1[[#This Row],[Klasse]]+Tabelle1[[#This Row],[gratis]]</f>
        <v>6</v>
      </c>
    </row>
    <row r="83" spans="1:23" x14ac:dyDescent="0.25">
      <c r="A83" s="75" t="s">
        <v>379</v>
      </c>
      <c r="B83" t="s">
        <v>334</v>
      </c>
      <c r="C83" t="s">
        <v>380</v>
      </c>
      <c r="D83" t="s">
        <v>381</v>
      </c>
      <c r="E83" t="s">
        <v>337</v>
      </c>
      <c r="F83" s="66"/>
      <c r="G83" s="66"/>
      <c r="H83" s="66"/>
      <c r="L83" s="67"/>
      <c r="M83" s="67">
        <v>12</v>
      </c>
      <c r="N83" s="67">
        <v>1</v>
      </c>
      <c r="O83" s="14">
        <v>10</v>
      </c>
      <c r="P83" s="64">
        <f>Bestellungen!$F83*8+Bestellungen!$G83*6+Bestellungen!$I83*8+Bestellungen!$J83*6+Bestellungen!$L83*15+Bestellungen!$M83*10+Bestellungen!$O83</f>
        <v>130</v>
      </c>
      <c r="Q83" s="32" t="s">
        <v>30</v>
      </c>
      <c r="R83" s="73" t="s">
        <v>30</v>
      </c>
      <c r="U83" s="47">
        <f>IF(Bestellungen!$Q83="Ja",Bestellungen!$P83,0)</f>
        <v>130</v>
      </c>
      <c r="V83" s="79">
        <f>IF(Bestellungen!$R83="Ja",Tabelle1[[#This Row],[Spalte1]],0)</f>
        <v>0</v>
      </c>
      <c r="W83">
        <f>Tabelle1[[#This Row],[einzel]]+Tabelle1[[#This Row],[Klasse]]+Tabelle1[[#This Row],[gratis]]</f>
        <v>0</v>
      </c>
    </row>
    <row r="84" spans="1:23" x14ac:dyDescent="0.25">
      <c r="A84" s="75" t="s">
        <v>382</v>
      </c>
      <c r="B84" t="s">
        <v>383</v>
      </c>
      <c r="F84" s="66"/>
      <c r="G84" s="66"/>
      <c r="H84" s="66"/>
      <c r="L84" s="67"/>
      <c r="M84" s="67">
        <v>16</v>
      </c>
      <c r="N84" s="67"/>
      <c r="O84" s="14"/>
      <c r="P84" s="64">
        <f>Bestellungen!$F84*8+Bestellungen!$G84*6+Bestellungen!$I84*8+Bestellungen!$J84*6+Bestellungen!$L84*15+Bestellungen!$M84*10+Bestellungen!$O84</f>
        <v>160</v>
      </c>
      <c r="Q84" s="32" t="s">
        <v>30</v>
      </c>
      <c r="R84" s="73" t="s">
        <v>30</v>
      </c>
      <c r="U84" s="47">
        <f>IF(Bestellungen!$Q84="Ja",Bestellungen!$P84,0)</f>
        <v>160</v>
      </c>
      <c r="V84" s="79">
        <f>IF(Bestellungen!$R84="Ja",Tabelle1[[#This Row],[Spalte1]],0)</f>
        <v>0</v>
      </c>
      <c r="W84">
        <f>Tabelle1[[#This Row],[einzel]]+Tabelle1[[#This Row],[Klasse]]+Tabelle1[[#This Row],[gratis]]</f>
        <v>0</v>
      </c>
    </row>
    <row r="85" spans="1:23" x14ac:dyDescent="0.25">
      <c r="A85" s="75" t="s">
        <v>384</v>
      </c>
      <c r="B85" t="s">
        <v>185</v>
      </c>
      <c r="C85" t="s">
        <v>385</v>
      </c>
      <c r="D85" t="s">
        <v>386</v>
      </c>
      <c r="E85" t="s">
        <v>387</v>
      </c>
      <c r="F85" s="66">
        <v>1</v>
      </c>
      <c r="G85" s="66"/>
      <c r="H85" s="66"/>
      <c r="I85">
        <v>1</v>
      </c>
      <c r="L85" s="67"/>
      <c r="M85" s="67"/>
      <c r="N85" s="67"/>
      <c r="O85" s="14">
        <v>3</v>
      </c>
      <c r="P85" s="64">
        <f>Bestellungen!$F85*8+Bestellungen!$G85*6+Bestellungen!$I85*8+Bestellungen!$J85*6+Bestellungen!$L85*15+Bestellungen!$M85*10+Bestellungen!$O85</f>
        <v>19</v>
      </c>
      <c r="Q85" s="32" t="s">
        <v>30</v>
      </c>
      <c r="R85" s="73" t="s">
        <v>30</v>
      </c>
      <c r="U85" s="47">
        <f>IF(Bestellungen!$Q85="Ja",Bestellungen!$P85,0)</f>
        <v>19</v>
      </c>
      <c r="V85" s="79">
        <f>IF(Bestellungen!$R85="Ja",Tabelle1[[#This Row],[Spalte1]],0)</f>
        <v>1</v>
      </c>
      <c r="W85">
        <f>Tabelle1[[#This Row],[einzel]]+Tabelle1[[#This Row],[Klasse]]+Tabelle1[[#This Row],[gratis]]</f>
        <v>1</v>
      </c>
    </row>
    <row r="86" spans="1:23" x14ac:dyDescent="0.25">
      <c r="A86" s="75" t="s">
        <v>388</v>
      </c>
      <c r="B86" t="s">
        <v>389</v>
      </c>
      <c r="C86" t="s">
        <v>390</v>
      </c>
      <c r="F86" s="66"/>
      <c r="G86" s="66"/>
      <c r="H86" s="66"/>
      <c r="L86" s="67">
        <v>1</v>
      </c>
      <c r="M86" s="67"/>
      <c r="N86" s="67"/>
      <c r="O86" s="14">
        <v>3</v>
      </c>
      <c r="P86" s="64">
        <f>Bestellungen!$F86*8+Bestellungen!$G86*6+Bestellungen!$I86*8+Bestellungen!$J86*6+Bestellungen!$L86*15+Bestellungen!$M86*10+Bestellungen!$O86</f>
        <v>18</v>
      </c>
      <c r="Q86" s="32" t="s">
        <v>30</v>
      </c>
      <c r="R86" s="73" t="s">
        <v>30</v>
      </c>
      <c r="U86" s="47">
        <f>IF(Bestellungen!$Q86="Ja",Bestellungen!$P86,0)</f>
        <v>18</v>
      </c>
      <c r="V86" s="79">
        <f>IF(Bestellungen!$R86="Ja",Tabelle1[[#This Row],[Spalte1]],0)</f>
        <v>0</v>
      </c>
      <c r="W86">
        <f>Tabelle1[[#This Row],[einzel]]+Tabelle1[[#This Row],[Klasse]]+Tabelle1[[#This Row],[gratis]]</f>
        <v>0</v>
      </c>
    </row>
    <row r="87" spans="1:23" x14ac:dyDescent="0.25">
      <c r="A87" s="75" t="s">
        <v>391</v>
      </c>
      <c r="B87" s="21" t="s">
        <v>168</v>
      </c>
      <c r="C87" s="21" t="s">
        <v>169</v>
      </c>
      <c r="D87" s="21" t="s">
        <v>170</v>
      </c>
      <c r="F87" s="66"/>
      <c r="G87" s="66">
        <v>10</v>
      </c>
      <c r="H87" s="66">
        <v>1</v>
      </c>
      <c r="J87">
        <v>10</v>
      </c>
      <c r="K87">
        <v>1</v>
      </c>
      <c r="L87" s="67"/>
      <c r="M87" s="67">
        <v>10</v>
      </c>
      <c r="N87" s="67">
        <v>1</v>
      </c>
      <c r="O87" s="14">
        <v>5</v>
      </c>
      <c r="P87" s="64">
        <f>Bestellungen!$F87*8+Bestellungen!$G87*6+Bestellungen!$I87*8+Bestellungen!$J87*6+Bestellungen!$L87*15+Bestellungen!$M87*10+Bestellungen!$O87</f>
        <v>225</v>
      </c>
      <c r="Q87" s="32" t="s">
        <v>30</v>
      </c>
      <c r="R87" s="73" t="s">
        <v>30</v>
      </c>
      <c r="U87" s="47">
        <f>IF(Bestellungen!$Q87="Ja",Bestellungen!$P87,0)</f>
        <v>225</v>
      </c>
      <c r="V87" s="79">
        <f>IF(Bestellungen!$R87="Ja",Tabelle1[[#This Row],[Spalte1]],0)</f>
        <v>11</v>
      </c>
      <c r="W87">
        <f>Tabelle1[[#This Row],[einzel]]+Tabelle1[[#This Row],[Klasse]]+Tabelle1[[#This Row],[gratis]]</f>
        <v>11</v>
      </c>
    </row>
    <row r="88" spans="1:23" x14ac:dyDescent="0.25">
      <c r="A88" s="75" t="s">
        <v>392</v>
      </c>
      <c r="B88" t="s">
        <v>185</v>
      </c>
      <c r="C88" t="s">
        <v>186</v>
      </c>
      <c r="D88" t="s">
        <v>187</v>
      </c>
      <c r="E88" s="54" t="s">
        <v>188</v>
      </c>
      <c r="F88" s="66"/>
      <c r="G88" s="66"/>
      <c r="H88" s="66"/>
      <c r="L88" s="67"/>
      <c r="M88" s="67">
        <v>59</v>
      </c>
      <c r="N88" s="67">
        <v>3</v>
      </c>
      <c r="O88" s="14">
        <v>20</v>
      </c>
      <c r="P88" s="64">
        <f>Bestellungen!$F88*8+Bestellungen!$G88*6+Bestellungen!$I88*8+Bestellungen!$J88*6+Bestellungen!$L88*15+Bestellungen!$M88*10+Bestellungen!$O88</f>
        <v>610</v>
      </c>
      <c r="Q88" s="32" t="s">
        <v>293</v>
      </c>
      <c r="R88" s="73" t="s">
        <v>293</v>
      </c>
      <c r="U88" s="47">
        <f>IF(Bestellungen!$Q88="Ja",Bestellungen!$P88,0)</f>
        <v>0</v>
      </c>
      <c r="V88" s="79">
        <f>IF(Bestellungen!$R88="Ja",Tabelle1[[#This Row],[Spalte1]],0)</f>
        <v>0</v>
      </c>
      <c r="W88">
        <f>Tabelle1[[#This Row],[einzel]]+Tabelle1[[#This Row],[Klasse]]+Tabelle1[[#This Row],[gratis]]</f>
        <v>0</v>
      </c>
    </row>
    <row r="89" spans="1:23" x14ac:dyDescent="0.25">
      <c r="A89" s="75" t="s">
        <v>393</v>
      </c>
      <c r="B89" t="s">
        <v>394</v>
      </c>
      <c r="C89" t="s">
        <v>395</v>
      </c>
      <c r="E89" t="s">
        <v>396</v>
      </c>
      <c r="F89" s="66">
        <v>1</v>
      </c>
      <c r="G89" s="66"/>
      <c r="H89" s="66"/>
      <c r="I89">
        <v>1</v>
      </c>
      <c r="L89" s="67">
        <v>1</v>
      </c>
      <c r="M89" s="67"/>
      <c r="N89" s="67"/>
      <c r="O89" s="14">
        <v>3</v>
      </c>
      <c r="P89" s="64">
        <f>Bestellungen!$F89*8+Bestellungen!$G89*6+Bestellungen!$I89*8+Bestellungen!$J89*6+Bestellungen!$L89*15+Bestellungen!$M89*10+Bestellungen!$O89</f>
        <v>34</v>
      </c>
      <c r="Q89" s="32" t="s">
        <v>30</v>
      </c>
      <c r="R89" s="73" t="s">
        <v>30</v>
      </c>
      <c r="U89" s="47">
        <f>IF(Bestellungen!$Q89="Ja",Bestellungen!$P89,0)</f>
        <v>34</v>
      </c>
      <c r="V89" s="79">
        <f>IF(Bestellungen!$R89="Ja",Tabelle1[[#This Row],[Spalte1]],0)</f>
        <v>1</v>
      </c>
      <c r="W89">
        <f>Tabelle1[[#This Row],[einzel]]+Tabelle1[[#This Row],[Klasse]]+Tabelle1[[#This Row],[gratis]]</f>
        <v>1</v>
      </c>
    </row>
    <row r="90" spans="1:23" x14ac:dyDescent="0.25">
      <c r="A90" s="75" t="s">
        <v>397</v>
      </c>
      <c r="B90" t="s">
        <v>398</v>
      </c>
      <c r="C90" t="s">
        <v>399</v>
      </c>
      <c r="D90" t="s">
        <v>400</v>
      </c>
      <c r="E90" t="s">
        <v>401</v>
      </c>
      <c r="F90" s="66"/>
      <c r="G90" s="66"/>
      <c r="H90" s="66"/>
      <c r="L90" s="67">
        <v>1</v>
      </c>
      <c r="M90" s="67"/>
      <c r="N90" s="67"/>
      <c r="O90" s="14">
        <v>3</v>
      </c>
      <c r="P90" s="64">
        <f>Bestellungen!$F90*8+Bestellungen!$G90*6+Bestellungen!$I90*8+Bestellungen!$J90*6+Bestellungen!$L90*15+Bestellungen!$M90*10+Bestellungen!$O90</f>
        <v>18</v>
      </c>
      <c r="Q90" s="32" t="s">
        <v>293</v>
      </c>
      <c r="R90" s="73" t="s">
        <v>293</v>
      </c>
      <c r="U90" s="47">
        <f>IF(Bestellungen!$Q90="Ja",Bestellungen!$P90,0)</f>
        <v>0</v>
      </c>
      <c r="V90" s="79">
        <f>IF(Bestellungen!$R90="Ja",Tabelle1[[#This Row],[Spalte1]],0)</f>
        <v>0</v>
      </c>
      <c r="W90">
        <f>Tabelle1[[#This Row],[einzel]]+Tabelle1[[#This Row],[Klasse]]+Tabelle1[[#This Row],[gratis]]</f>
        <v>0</v>
      </c>
    </row>
    <row r="91" spans="1:23" x14ac:dyDescent="0.25">
      <c r="A91" s="75" t="s">
        <v>402</v>
      </c>
      <c r="B91" t="s">
        <v>403</v>
      </c>
      <c r="C91" t="s">
        <v>404</v>
      </c>
      <c r="D91" t="s">
        <v>405</v>
      </c>
      <c r="E91" t="s">
        <v>406</v>
      </c>
      <c r="F91" s="66">
        <v>1</v>
      </c>
      <c r="G91" s="66"/>
      <c r="H91" s="66"/>
      <c r="I91">
        <v>1</v>
      </c>
      <c r="L91" s="67">
        <v>1</v>
      </c>
      <c r="M91" s="67"/>
      <c r="N91" s="67"/>
      <c r="O91" s="14">
        <v>3</v>
      </c>
      <c r="P91" s="64">
        <f>Bestellungen!$F91*8+Bestellungen!$G91*6+Bestellungen!$I91*8+Bestellungen!$J91*6+Bestellungen!$L91*15+Bestellungen!$M91*10+Bestellungen!$O91</f>
        <v>34</v>
      </c>
      <c r="Q91" s="32" t="s">
        <v>30</v>
      </c>
      <c r="R91" s="73" t="s">
        <v>30</v>
      </c>
      <c r="U91" s="47">
        <f>IF(Bestellungen!$Q91="Ja",Bestellungen!$P91,0)</f>
        <v>34</v>
      </c>
      <c r="V91" s="79">
        <f>IF(Bestellungen!$R91="Ja",Tabelle1[[#This Row],[Spalte1]],0)</f>
        <v>1</v>
      </c>
      <c r="W91">
        <f>Tabelle1[[#This Row],[einzel]]+Tabelle1[[#This Row],[Klasse]]+Tabelle1[[#This Row],[gratis]]</f>
        <v>1</v>
      </c>
    </row>
    <row r="92" spans="1:23" s="95" customFormat="1" ht="15.75" x14ac:dyDescent="0.25">
      <c r="A92" s="94" t="s">
        <v>407</v>
      </c>
      <c r="B92" s="95" t="s">
        <v>84</v>
      </c>
      <c r="C92" s="95" t="s">
        <v>408</v>
      </c>
      <c r="D92" s="96" t="s">
        <v>409</v>
      </c>
      <c r="E92" s="96" t="s">
        <v>410</v>
      </c>
      <c r="F92" s="97"/>
      <c r="G92" s="97"/>
      <c r="H92" s="97"/>
      <c r="L92" s="97"/>
      <c r="M92" s="97">
        <v>76</v>
      </c>
      <c r="N92" s="97">
        <v>3</v>
      </c>
      <c r="O92" s="98">
        <v>30</v>
      </c>
      <c r="P92" s="99">
        <f>Bestellungen!$F92*8+Bestellungen!$G92*6+Bestellungen!$I92*8+Bestellungen!$J92*6+Bestellungen!$L92*15+Bestellungen!$M92*10+Bestellungen!$O92</f>
        <v>790</v>
      </c>
      <c r="Q92" s="100" t="s">
        <v>293</v>
      </c>
      <c r="R92" s="101" t="s">
        <v>293</v>
      </c>
      <c r="S92" s="95" t="s">
        <v>348</v>
      </c>
      <c r="U92" s="102">
        <f>IF(Bestellungen!$Q92="Ja",Bestellungen!$P92,0)</f>
        <v>0</v>
      </c>
      <c r="V92" s="103">
        <f>IF(Bestellungen!$R92="Ja",Tabelle1[[#This Row],[Spalte1]],0)</f>
        <v>0</v>
      </c>
      <c r="W92" s="95">
        <f>Tabelle1[[#This Row],[einzel]]+Tabelle1[[#This Row],[Klasse]]+Tabelle1[[#This Row],[gratis]]</f>
        <v>0</v>
      </c>
    </row>
    <row r="93" spans="1:23" ht="15.75" x14ac:dyDescent="0.25">
      <c r="A93" s="75" t="s">
        <v>411</v>
      </c>
      <c r="B93" t="s">
        <v>412</v>
      </c>
      <c r="C93" t="s">
        <v>413</v>
      </c>
      <c r="D93" s="93" t="s">
        <v>414</v>
      </c>
      <c r="E93" t="s">
        <v>415</v>
      </c>
      <c r="F93" s="66">
        <v>1</v>
      </c>
      <c r="G93" s="66"/>
      <c r="H93" s="66"/>
      <c r="I93">
        <v>1</v>
      </c>
      <c r="L93" s="67">
        <v>1</v>
      </c>
      <c r="M93" s="67"/>
      <c r="N93" s="67"/>
      <c r="O93" s="14">
        <v>3</v>
      </c>
      <c r="P93" s="64">
        <f>Bestellungen!$F93*8+Bestellungen!$G93*6+Bestellungen!$I93*8+Bestellungen!$J93*6+Bestellungen!$L93*15+Bestellungen!$M93*10+Bestellungen!$O93</f>
        <v>34</v>
      </c>
      <c r="Q93" s="32" t="s">
        <v>293</v>
      </c>
      <c r="R93" s="73" t="s">
        <v>293</v>
      </c>
      <c r="U93" s="47">
        <f>IF(Bestellungen!$Q93="Ja",Bestellungen!$P93,0)</f>
        <v>0</v>
      </c>
      <c r="V93" s="79">
        <f>IF(Bestellungen!$R93="Ja",Tabelle1[[#This Row],[Spalte1]],0)</f>
        <v>0</v>
      </c>
      <c r="W93">
        <f>Tabelle1[[#This Row],[einzel]]+Tabelle1[[#This Row],[Klasse]]+Tabelle1[[#This Row],[gratis]]</f>
        <v>1</v>
      </c>
    </row>
    <row r="94" spans="1:23" ht="15.75" x14ac:dyDescent="0.25">
      <c r="A94" s="75" t="s">
        <v>416</v>
      </c>
      <c r="D94" s="93"/>
      <c r="F94" s="66"/>
      <c r="G94" s="66"/>
      <c r="H94" s="66"/>
      <c r="L94" s="67"/>
      <c r="M94" s="67"/>
      <c r="N94" s="67"/>
      <c r="O94" s="14"/>
      <c r="P94" s="64">
        <f>Bestellungen!$F94*8+Bestellungen!$G94*6+Bestellungen!$I94*8+Bestellungen!$J94*6+Bestellungen!$L94*15+Bestellungen!$M94*10+Bestellungen!$O94</f>
        <v>0</v>
      </c>
      <c r="Q94" s="32" t="s">
        <v>293</v>
      </c>
      <c r="R94" s="73" t="s">
        <v>293</v>
      </c>
      <c r="U94" s="47">
        <f>IF(Bestellungen!$Q94="Ja",Bestellungen!$P94,0)</f>
        <v>0</v>
      </c>
      <c r="V94" s="79">
        <f>IF(Bestellungen!$R94="Ja",Tabelle1[[#This Row],[Spalte1]],0)</f>
        <v>0</v>
      </c>
      <c r="W94">
        <f>Tabelle1[[#This Row],[einzel]]+Tabelle1[[#This Row],[Klasse]]+Tabelle1[[#This Row],[gratis]]</f>
        <v>0</v>
      </c>
    </row>
    <row r="95" spans="1:23" ht="15.75" x14ac:dyDescent="0.25">
      <c r="A95" s="75" t="s">
        <v>417</v>
      </c>
      <c r="D95" s="93"/>
      <c r="F95" s="66"/>
      <c r="G95" s="66"/>
      <c r="H95" s="66"/>
      <c r="L95" s="67"/>
      <c r="M95" s="67"/>
      <c r="N95" s="67"/>
      <c r="O95" s="14"/>
      <c r="P95" s="64">
        <f>Bestellungen!$F95*8+Bestellungen!$G95*6+Bestellungen!$I95*8+Bestellungen!$J95*6+Bestellungen!$L95*15+Bestellungen!$M95*10+Bestellungen!$O95</f>
        <v>0</v>
      </c>
      <c r="Q95" s="32" t="s">
        <v>293</v>
      </c>
      <c r="R95" s="73" t="s">
        <v>293</v>
      </c>
      <c r="U95" s="47">
        <f>IF(Bestellungen!$Q95="Ja",Bestellungen!$P95,0)</f>
        <v>0</v>
      </c>
      <c r="V95" s="79">
        <f>IF(Bestellungen!$R95="Ja",Tabelle1[[#This Row],[Spalte1]],0)</f>
        <v>0</v>
      </c>
      <c r="W95">
        <f>Tabelle1[[#This Row],[einzel]]+Tabelle1[[#This Row],[Klasse]]+Tabelle1[[#This Row],[gratis]]</f>
        <v>0</v>
      </c>
    </row>
    <row r="96" spans="1:23" x14ac:dyDescent="0.25">
      <c r="A96" s="75" t="s">
        <v>418</v>
      </c>
      <c r="F96" s="66"/>
      <c r="G96" s="66"/>
      <c r="H96" s="66"/>
      <c r="L96" s="67"/>
      <c r="M96" s="67"/>
      <c r="N96" s="67"/>
      <c r="O96" s="14"/>
      <c r="P96" s="64">
        <f>Bestellungen!$F96*8+Bestellungen!$G96*6+Bestellungen!$I96*8+Bestellungen!$J96*6+Bestellungen!$L96*15+Bestellungen!$M96*10+Bestellungen!$O96</f>
        <v>0</v>
      </c>
      <c r="Q96" s="32" t="s">
        <v>293</v>
      </c>
      <c r="R96" s="73" t="s">
        <v>293</v>
      </c>
      <c r="U96" s="47">
        <f>IF(Bestellungen!$Q96="Ja",Bestellungen!$P96,0)</f>
        <v>0</v>
      </c>
      <c r="V96" s="79">
        <f>IF(Bestellungen!$R96="Ja",Tabelle1[[#This Row],[Spalte1]],0)</f>
        <v>0</v>
      </c>
      <c r="W96">
        <f>Tabelle1[[#This Row],[einzel]]+Tabelle1[[#This Row],[Klasse]]+Tabelle1[[#This Row],[gratis]]</f>
        <v>0</v>
      </c>
    </row>
    <row r="97" spans="1:23" x14ac:dyDescent="0.25">
      <c r="A97" s="75" t="s">
        <v>419</v>
      </c>
      <c r="F97" s="66"/>
      <c r="G97" s="66"/>
      <c r="H97" s="66"/>
      <c r="L97" s="67"/>
      <c r="M97" s="67"/>
      <c r="N97" s="67"/>
      <c r="O97" s="14"/>
      <c r="P97" s="64">
        <f>Bestellungen!$F97*8+Bestellungen!$G97*6+Bestellungen!$I97*8+Bestellungen!$J97*6+Bestellungen!$L97*15+Bestellungen!$M97*10+Bestellungen!$O97</f>
        <v>0</v>
      </c>
      <c r="Q97" s="32" t="s">
        <v>293</v>
      </c>
      <c r="R97" s="73" t="s">
        <v>293</v>
      </c>
      <c r="U97" s="47">
        <f>IF(Bestellungen!$Q97="Ja",Bestellungen!$P97,0)</f>
        <v>0</v>
      </c>
      <c r="V97" s="79">
        <f>IF(Bestellungen!$R97="Ja",Tabelle1[[#This Row],[Spalte1]],0)</f>
        <v>0</v>
      </c>
      <c r="W97">
        <f>Tabelle1[[#This Row],[einzel]]+Tabelle1[[#This Row],[Klasse]]+Tabelle1[[#This Row],[gratis]]</f>
        <v>0</v>
      </c>
    </row>
    <row r="98" spans="1:23" x14ac:dyDescent="0.25">
      <c r="A98" s="75" t="s">
        <v>420</v>
      </c>
      <c r="F98" s="66"/>
      <c r="G98" s="66"/>
      <c r="H98" s="66"/>
      <c r="L98" s="67"/>
      <c r="M98" s="67"/>
      <c r="N98" s="67"/>
      <c r="O98" s="14"/>
      <c r="P98" s="64">
        <f>Bestellungen!$F98*8+Bestellungen!$G98*6+Bestellungen!$I98*8+Bestellungen!$J98*6+Bestellungen!$L98*15+Bestellungen!$M98*10+Bestellungen!$O98</f>
        <v>0</v>
      </c>
      <c r="Q98" s="32" t="s">
        <v>293</v>
      </c>
      <c r="R98" s="73" t="s">
        <v>293</v>
      </c>
      <c r="U98" s="47">
        <f>IF(Bestellungen!$Q98="Ja",Bestellungen!$P98,0)</f>
        <v>0</v>
      </c>
      <c r="V98" s="79">
        <f>IF(Bestellungen!$R98="Ja",Tabelle1[[#This Row],[Spalte1]],0)</f>
        <v>0</v>
      </c>
      <c r="W98">
        <f>Tabelle1[[#This Row],[einzel]]+Tabelle1[[#This Row],[Klasse]]+Tabelle1[[#This Row],[gratis]]</f>
        <v>0</v>
      </c>
    </row>
    <row r="99" spans="1:23" x14ac:dyDescent="0.25">
      <c r="A99" s="75" t="s">
        <v>421</v>
      </c>
      <c r="F99" s="66"/>
      <c r="G99" s="66"/>
      <c r="H99" s="66"/>
      <c r="L99" s="67"/>
      <c r="M99" s="67"/>
      <c r="N99" s="67"/>
      <c r="O99" s="14"/>
      <c r="P99" s="64">
        <f>Bestellungen!$F99*8+Bestellungen!$G99*6+Bestellungen!$I99*8+Bestellungen!$J99*6+Bestellungen!$L99*15+Bestellungen!$M99*10+Bestellungen!$O99</f>
        <v>0</v>
      </c>
      <c r="Q99" s="32" t="s">
        <v>293</v>
      </c>
      <c r="R99" s="73" t="s">
        <v>293</v>
      </c>
      <c r="U99" s="47">
        <f>IF(Bestellungen!$Q99="Ja",Bestellungen!$P99,0)</f>
        <v>0</v>
      </c>
      <c r="V99" s="79">
        <f>IF(Bestellungen!$R99="Ja",Tabelle1[[#This Row],[Spalte1]],0)</f>
        <v>0</v>
      </c>
      <c r="W99">
        <f>Tabelle1[[#This Row],[einzel]]+Tabelle1[[#This Row],[Klasse]]+Tabelle1[[#This Row],[gratis]]</f>
        <v>0</v>
      </c>
    </row>
    <row r="100" spans="1:23" x14ac:dyDescent="0.25">
      <c r="A100" s="75" t="s">
        <v>422</v>
      </c>
      <c r="F100" s="66"/>
      <c r="G100" s="66"/>
      <c r="H100" s="66"/>
      <c r="L100" s="67"/>
      <c r="M100" s="67"/>
      <c r="N100" s="67"/>
      <c r="O100" s="14"/>
      <c r="P100" s="64">
        <f>Bestellungen!$F100*8+Bestellungen!$G100*6+Bestellungen!$I100*8+Bestellungen!$J100*6+Bestellungen!$L100*15+Bestellungen!$M100*10+Bestellungen!$O100</f>
        <v>0</v>
      </c>
      <c r="Q100" s="32" t="s">
        <v>293</v>
      </c>
      <c r="R100" s="73" t="s">
        <v>293</v>
      </c>
      <c r="U100" s="47">
        <f>IF(Bestellungen!$Q100="Ja",Bestellungen!$P100,0)</f>
        <v>0</v>
      </c>
      <c r="V100" s="79">
        <f>IF(Bestellungen!$R100="Ja",Tabelle1[[#This Row],[Spalte1]],0)</f>
        <v>0</v>
      </c>
      <c r="W100">
        <f>Tabelle1[[#This Row],[einzel]]+Tabelle1[[#This Row],[Klasse]]+Tabelle1[[#This Row],[gratis]]</f>
        <v>0</v>
      </c>
    </row>
    <row r="101" spans="1:23" x14ac:dyDescent="0.25">
      <c r="A101" s="75" t="s">
        <v>423</v>
      </c>
      <c r="F101" s="66"/>
      <c r="G101" s="66"/>
      <c r="H101" s="66"/>
      <c r="L101" s="67"/>
      <c r="M101" s="67"/>
      <c r="N101" s="67"/>
      <c r="O101" s="14"/>
      <c r="P101" s="64">
        <f>Bestellungen!$F101*8+Bestellungen!$G101*6+Bestellungen!$I101*8+Bestellungen!$J101*6+Bestellungen!$L101*15+Bestellungen!$M101*10+Bestellungen!$O101</f>
        <v>0</v>
      </c>
      <c r="Q101" s="32" t="s">
        <v>293</v>
      </c>
      <c r="R101" s="73" t="s">
        <v>293</v>
      </c>
      <c r="U101" s="47">
        <f>IF(Bestellungen!$Q101="Ja",Bestellungen!$P101,0)</f>
        <v>0</v>
      </c>
      <c r="V101" s="79">
        <f>IF(Bestellungen!$R101="Ja",Tabelle1[[#This Row],[Spalte1]],0)</f>
        <v>0</v>
      </c>
      <c r="W101">
        <f>Tabelle1[[#This Row],[einzel]]+Tabelle1[[#This Row],[Klasse]]+Tabelle1[[#This Row],[gratis]]</f>
        <v>0</v>
      </c>
    </row>
    <row r="102" spans="1:23" x14ac:dyDescent="0.25">
      <c r="A102" s="75" t="s">
        <v>424</v>
      </c>
      <c r="F102" s="66"/>
      <c r="G102" s="66"/>
      <c r="H102" s="66"/>
      <c r="L102" s="67"/>
      <c r="M102" s="67"/>
      <c r="N102" s="67"/>
      <c r="O102" s="14"/>
      <c r="P102" s="64">
        <f>Bestellungen!$F102*8+Bestellungen!$G102*6+Bestellungen!$I102*8+Bestellungen!$J102*6+Bestellungen!$L102*15+Bestellungen!$M102*10+Bestellungen!$O102</f>
        <v>0</v>
      </c>
      <c r="Q102" s="32" t="s">
        <v>293</v>
      </c>
      <c r="R102" s="73" t="s">
        <v>293</v>
      </c>
      <c r="U102" s="47">
        <f>IF(Bestellungen!$Q102="Ja",Bestellungen!$P102,0)</f>
        <v>0</v>
      </c>
      <c r="V102" s="79">
        <f>IF(Bestellungen!$R102="Ja",Tabelle1[[#This Row],[Spalte1]],0)</f>
        <v>0</v>
      </c>
      <c r="W102">
        <f>Tabelle1[[#This Row],[einzel]]+Tabelle1[[#This Row],[Klasse]]+Tabelle1[[#This Row],[gratis]]</f>
        <v>0</v>
      </c>
    </row>
    <row r="103" spans="1:23" x14ac:dyDescent="0.25">
      <c r="A103" s="75" t="s">
        <v>425</v>
      </c>
      <c r="F103" s="66"/>
      <c r="G103" s="66"/>
      <c r="H103" s="66"/>
      <c r="L103" s="67"/>
      <c r="M103" s="67"/>
      <c r="N103" s="67"/>
      <c r="O103" s="14"/>
      <c r="P103" s="64">
        <f>Bestellungen!$F103*8+Bestellungen!$G103*6+Bestellungen!$I103*8+Bestellungen!$J103*6+Bestellungen!$L103*15+Bestellungen!$M103*10+Bestellungen!$O103</f>
        <v>0</v>
      </c>
      <c r="Q103" s="32" t="s">
        <v>293</v>
      </c>
      <c r="R103" s="73" t="s">
        <v>293</v>
      </c>
      <c r="U103" s="47">
        <f>IF(Bestellungen!$Q103="Ja",Bestellungen!$P103,0)</f>
        <v>0</v>
      </c>
      <c r="V103" s="79">
        <f>IF(Bestellungen!$R103="Ja",Tabelle1[[#This Row],[Spalte1]],0)</f>
        <v>0</v>
      </c>
      <c r="W103">
        <f>Tabelle1[[#This Row],[einzel]]+Tabelle1[[#This Row],[Klasse]]+Tabelle1[[#This Row],[gratis]]</f>
        <v>0</v>
      </c>
    </row>
    <row r="104" spans="1:23" x14ac:dyDescent="0.25">
      <c r="A104" s="75" t="s">
        <v>426</v>
      </c>
      <c r="F104" s="66"/>
      <c r="G104" s="66"/>
      <c r="H104" s="66"/>
      <c r="L104" s="67"/>
      <c r="M104" s="67"/>
      <c r="N104" s="67"/>
      <c r="O104" s="14"/>
      <c r="P104" s="64">
        <f>Bestellungen!$F104*8+Bestellungen!$G104*6+Bestellungen!$I104*8+Bestellungen!$J104*6+Bestellungen!$L104*15+Bestellungen!$M104*10+Bestellungen!$O104</f>
        <v>0</v>
      </c>
      <c r="Q104" s="32" t="s">
        <v>293</v>
      </c>
      <c r="R104" s="73" t="s">
        <v>293</v>
      </c>
      <c r="U104" s="47">
        <f>IF(Bestellungen!$Q104="Ja",Bestellungen!$P104,0)</f>
        <v>0</v>
      </c>
      <c r="V104" s="79">
        <f>IF(Bestellungen!$R104="Ja",Tabelle1[[#This Row],[Spalte1]],0)</f>
        <v>0</v>
      </c>
      <c r="W104">
        <f>Tabelle1[[#This Row],[einzel]]+Tabelle1[[#This Row],[Klasse]]+Tabelle1[[#This Row],[gratis]]</f>
        <v>0</v>
      </c>
    </row>
    <row r="105" spans="1:23" x14ac:dyDescent="0.25">
      <c r="A105" s="75" t="s">
        <v>427</v>
      </c>
      <c r="F105" s="66"/>
      <c r="G105" s="66"/>
      <c r="H105" s="66"/>
      <c r="L105" s="67"/>
      <c r="M105" s="67"/>
      <c r="N105" s="67"/>
      <c r="O105" s="14"/>
      <c r="P105" s="64">
        <f>Bestellungen!$F105*8+Bestellungen!$G105*6+Bestellungen!$I105*8+Bestellungen!$J105*6+Bestellungen!$L105*15+Bestellungen!$M105*10+Bestellungen!$O105</f>
        <v>0</v>
      </c>
      <c r="Q105" s="32" t="s">
        <v>293</v>
      </c>
      <c r="R105" s="73" t="s">
        <v>293</v>
      </c>
      <c r="U105" s="47">
        <f>IF(Bestellungen!$Q105="Ja",Bestellungen!$P105,0)</f>
        <v>0</v>
      </c>
      <c r="V105" s="79">
        <f>IF(Bestellungen!$R105="Ja",Tabelle1[[#This Row],[Spalte1]],0)</f>
        <v>0</v>
      </c>
      <c r="W105">
        <f>Tabelle1[[#This Row],[einzel]]+Tabelle1[[#This Row],[Klasse]]+Tabelle1[[#This Row],[gratis]]</f>
        <v>0</v>
      </c>
    </row>
    <row r="106" spans="1:23" x14ac:dyDescent="0.25">
      <c r="A106" s="75" t="s">
        <v>428</v>
      </c>
      <c r="F106" s="66"/>
      <c r="G106" s="66"/>
      <c r="H106" s="66"/>
      <c r="L106" s="67"/>
      <c r="M106" s="67"/>
      <c r="N106" s="67"/>
      <c r="O106" s="14"/>
      <c r="P106" s="64">
        <f>Bestellungen!$F106*8+Bestellungen!$G106*6+Bestellungen!$I106*8+Bestellungen!$J106*6+Bestellungen!$L106*15+Bestellungen!$M106*10+Bestellungen!$O106</f>
        <v>0</v>
      </c>
      <c r="Q106" s="32" t="s">
        <v>293</v>
      </c>
      <c r="R106" s="73" t="s">
        <v>293</v>
      </c>
      <c r="U106" s="47">
        <f>IF(Bestellungen!$Q106="Ja",Bestellungen!$P106,0)</f>
        <v>0</v>
      </c>
      <c r="V106" s="79">
        <f>IF(Bestellungen!$R106="Ja",Tabelle1[[#This Row],[Spalte1]],0)</f>
        <v>0</v>
      </c>
      <c r="W106">
        <f>Tabelle1[[#This Row],[einzel]]+Tabelle1[[#This Row],[Klasse]]+Tabelle1[[#This Row],[gratis]]</f>
        <v>0</v>
      </c>
    </row>
    <row r="107" spans="1:23" x14ac:dyDescent="0.25">
      <c r="A107" s="75" t="s">
        <v>429</v>
      </c>
      <c r="F107" s="66"/>
      <c r="G107" s="66"/>
      <c r="H107" s="66"/>
      <c r="L107" s="67"/>
      <c r="M107" s="67"/>
      <c r="N107" s="67"/>
      <c r="O107" s="14"/>
      <c r="P107" s="64">
        <f>Bestellungen!$F107*8+Bestellungen!$G107*6+Bestellungen!$I107*8+Bestellungen!$J107*6+Bestellungen!$L107*15+Bestellungen!$M107*10+Bestellungen!$O107</f>
        <v>0</v>
      </c>
      <c r="Q107" s="32" t="s">
        <v>293</v>
      </c>
      <c r="R107" s="73" t="s">
        <v>293</v>
      </c>
      <c r="U107" s="47">
        <f>IF(Bestellungen!$Q107="Ja",Bestellungen!$P107,0)</f>
        <v>0</v>
      </c>
      <c r="V107" s="79">
        <f>IF(Bestellungen!$R107="Ja",Tabelle1[[#This Row],[Spalte1]],0)</f>
        <v>0</v>
      </c>
      <c r="W107">
        <f>Tabelle1[[#This Row],[einzel]]+Tabelle1[[#This Row],[Klasse]]+Tabelle1[[#This Row],[gratis]]</f>
        <v>0</v>
      </c>
    </row>
    <row r="108" spans="1:23" x14ac:dyDescent="0.25">
      <c r="A108" s="75" t="s">
        <v>430</v>
      </c>
      <c r="F108" s="66"/>
      <c r="G108" s="66"/>
      <c r="H108" s="66"/>
      <c r="L108" s="67"/>
      <c r="M108" s="67"/>
      <c r="N108" s="67"/>
      <c r="O108" s="14"/>
      <c r="P108" s="64">
        <f>Bestellungen!$F108*8+Bestellungen!$G108*6+Bestellungen!$I108*8+Bestellungen!$J108*6+Bestellungen!$L108*15+Bestellungen!$M108*10+Bestellungen!$O108</f>
        <v>0</v>
      </c>
      <c r="Q108" s="32" t="s">
        <v>293</v>
      </c>
      <c r="R108" s="73" t="s">
        <v>293</v>
      </c>
      <c r="U108" s="47">
        <f>IF(Bestellungen!$Q108="Ja",Bestellungen!$P108,0)</f>
        <v>0</v>
      </c>
      <c r="V108" s="79">
        <f>IF(Bestellungen!$R108="Ja",Tabelle1[[#This Row],[Spalte1]],0)</f>
        <v>0</v>
      </c>
      <c r="W108">
        <f>Tabelle1[[#This Row],[einzel]]+Tabelle1[[#This Row],[Klasse]]+Tabelle1[[#This Row],[gratis]]</f>
        <v>0</v>
      </c>
    </row>
    <row r="109" spans="1:23" x14ac:dyDescent="0.25">
      <c r="A109" s="75" t="s">
        <v>431</v>
      </c>
      <c r="F109" s="66"/>
      <c r="G109" s="66"/>
      <c r="H109" s="66"/>
      <c r="L109" s="67"/>
      <c r="M109" s="67"/>
      <c r="N109" s="67"/>
      <c r="O109" s="14"/>
      <c r="P109" s="64">
        <f>Bestellungen!$F109*8+Bestellungen!$G109*6+Bestellungen!$I109*8+Bestellungen!$J109*6+Bestellungen!$L109*15+Bestellungen!$M109*10+Bestellungen!$O109</f>
        <v>0</v>
      </c>
      <c r="Q109" s="32" t="s">
        <v>293</v>
      </c>
      <c r="R109" s="73" t="s">
        <v>293</v>
      </c>
      <c r="U109" s="47">
        <f>IF(Bestellungen!$Q109="Ja",Bestellungen!$P109,0)</f>
        <v>0</v>
      </c>
      <c r="V109" s="79">
        <f>IF(Bestellungen!$R109="Ja",Tabelle1[[#This Row],[Spalte1]],0)</f>
        <v>0</v>
      </c>
      <c r="W109">
        <f>Tabelle1[[#This Row],[einzel]]+Tabelle1[[#This Row],[Klasse]]+Tabelle1[[#This Row],[gratis]]</f>
        <v>0</v>
      </c>
    </row>
    <row r="110" spans="1:23" x14ac:dyDescent="0.25">
      <c r="A110" s="75" t="s">
        <v>432</v>
      </c>
      <c r="F110" s="66"/>
      <c r="G110" s="66"/>
      <c r="H110" s="66"/>
      <c r="L110" s="67"/>
      <c r="M110" s="67"/>
      <c r="N110" s="67"/>
      <c r="O110" s="14"/>
      <c r="P110" s="64">
        <f>Bestellungen!$F110*8+Bestellungen!$G110*6+Bestellungen!$I110*8+Bestellungen!$J110*6+Bestellungen!$L110*15+Bestellungen!$M110*10+Bestellungen!$O110</f>
        <v>0</v>
      </c>
      <c r="Q110" s="32" t="s">
        <v>293</v>
      </c>
      <c r="R110" s="73" t="s">
        <v>293</v>
      </c>
      <c r="U110" s="47">
        <f>IF(Bestellungen!$Q110="Ja",Bestellungen!$P110,0)</f>
        <v>0</v>
      </c>
      <c r="V110" s="79">
        <f>IF(Bestellungen!$R110="Ja",Tabelle1[[#This Row],[Spalte1]],0)</f>
        <v>0</v>
      </c>
      <c r="W110">
        <f>Tabelle1[[#This Row],[einzel]]+Tabelle1[[#This Row],[Klasse]]+Tabelle1[[#This Row],[gratis]]</f>
        <v>0</v>
      </c>
    </row>
    <row r="111" spans="1:23" x14ac:dyDescent="0.25">
      <c r="A111" s="75" t="s">
        <v>433</v>
      </c>
      <c r="F111" s="66"/>
      <c r="G111" s="66"/>
      <c r="H111" s="66"/>
      <c r="L111" s="67"/>
      <c r="M111" s="67"/>
      <c r="N111" s="67"/>
      <c r="O111" s="14"/>
      <c r="P111" s="64">
        <f>Bestellungen!$F111*8+Bestellungen!$G111*6+Bestellungen!$I111*8+Bestellungen!$J111*6+Bestellungen!$L111*15+Bestellungen!$M111*10+Bestellungen!$O111</f>
        <v>0</v>
      </c>
      <c r="Q111" s="32" t="s">
        <v>293</v>
      </c>
      <c r="R111" s="73" t="s">
        <v>293</v>
      </c>
      <c r="U111" s="47">
        <f>IF(Bestellungen!$Q111="Ja",Bestellungen!$P111,0)</f>
        <v>0</v>
      </c>
      <c r="V111" s="79">
        <f>IF(Bestellungen!$R111="Ja",Tabelle1[[#This Row],[Spalte1]],0)</f>
        <v>0</v>
      </c>
      <c r="W111">
        <f>Tabelle1[[#This Row],[einzel]]+Tabelle1[[#This Row],[Klasse]]+Tabelle1[[#This Row],[gratis]]</f>
        <v>0</v>
      </c>
    </row>
    <row r="112" spans="1:23" x14ac:dyDescent="0.25">
      <c r="A112" s="75" t="s">
        <v>434</v>
      </c>
      <c r="F112" s="66"/>
      <c r="G112" s="66"/>
      <c r="H112" s="66"/>
      <c r="L112" s="67"/>
      <c r="M112" s="67"/>
      <c r="N112" s="67"/>
      <c r="O112" s="14"/>
      <c r="P112" s="64">
        <f>Bestellungen!$F112*8+Bestellungen!$G112*6+Bestellungen!$I112*8+Bestellungen!$J112*6+Bestellungen!$L112*15+Bestellungen!$M112*10+Bestellungen!$O112</f>
        <v>0</v>
      </c>
      <c r="Q112" s="32" t="s">
        <v>293</v>
      </c>
      <c r="R112" s="73" t="s">
        <v>293</v>
      </c>
      <c r="U112" s="47">
        <f>IF(Bestellungen!$Q112="Ja",Bestellungen!$P112,0)</f>
        <v>0</v>
      </c>
      <c r="V112" s="79">
        <f>IF(Bestellungen!$R112="Ja",Tabelle1[[#This Row],[Spalte1]],0)</f>
        <v>0</v>
      </c>
      <c r="W112">
        <f>Tabelle1[[#This Row],[einzel]]+Tabelle1[[#This Row],[Klasse]]+Tabelle1[[#This Row],[gratis]]</f>
        <v>0</v>
      </c>
    </row>
    <row r="113" spans="1:23" x14ac:dyDescent="0.25">
      <c r="A113" s="75" t="s">
        <v>435</v>
      </c>
      <c r="F113" s="66"/>
      <c r="G113" s="66"/>
      <c r="H113" s="66"/>
      <c r="L113" s="67"/>
      <c r="M113" s="67"/>
      <c r="N113" s="67"/>
      <c r="O113" s="14"/>
      <c r="P113" s="64">
        <f>Bestellungen!$F113*8+Bestellungen!$G113*6+Bestellungen!$I113*8+Bestellungen!$J113*6+Bestellungen!$L113*15+Bestellungen!$M113*10+Bestellungen!$O113</f>
        <v>0</v>
      </c>
      <c r="Q113" s="32" t="s">
        <v>293</v>
      </c>
      <c r="R113" s="73" t="s">
        <v>293</v>
      </c>
      <c r="U113" s="47">
        <f>IF(Bestellungen!$Q113="Ja",Bestellungen!$P113,0)</f>
        <v>0</v>
      </c>
      <c r="V113" s="79">
        <f>IF(Bestellungen!$R113="Ja",Tabelle1[[#This Row],[Spalte1]],0)</f>
        <v>0</v>
      </c>
      <c r="W113">
        <f>Tabelle1[[#This Row],[einzel]]+Tabelle1[[#This Row],[Klasse]]+Tabelle1[[#This Row],[gratis]]</f>
        <v>0</v>
      </c>
    </row>
    <row r="114" spans="1:23" x14ac:dyDescent="0.25">
      <c r="A114" s="75" t="s">
        <v>436</v>
      </c>
      <c r="F114" s="66"/>
      <c r="G114" s="66"/>
      <c r="H114" s="66"/>
      <c r="L114" s="67"/>
      <c r="M114" s="67"/>
      <c r="N114" s="67"/>
      <c r="O114" s="14"/>
      <c r="P114" s="64">
        <f>Bestellungen!$F114*8+Bestellungen!$G114*6+Bestellungen!$I114*8+Bestellungen!$J114*6+Bestellungen!$L114*15+Bestellungen!$M114*10+Bestellungen!$O114</f>
        <v>0</v>
      </c>
      <c r="Q114" s="32" t="s">
        <v>293</v>
      </c>
      <c r="R114" s="73" t="s">
        <v>293</v>
      </c>
      <c r="U114" s="47">
        <f>IF(Bestellungen!$Q114="Ja",Bestellungen!$P114,0)</f>
        <v>0</v>
      </c>
      <c r="V114" s="79">
        <f>IF(Bestellungen!$R114="Ja",Tabelle1[[#This Row],[Spalte1]],0)</f>
        <v>0</v>
      </c>
      <c r="W114">
        <f>Tabelle1[[#This Row],[einzel]]+Tabelle1[[#This Row],[Klasse]]+Tabelle1[[#This Row],[gratis]]</f>
        <v>0</v>
      </c>
    </row>
    <row r="115" spans="1:23" x14ac:dyDescent="0.25">
      <c r="A115" s="75" t="s">
        <v>437</v>
      </c>
      <c r="F115" s="66"/>
      <c r="G115" s="66"/>
      <c r="H115" s="66"/>
      <c r="L115" s="67"/>
      <c r="M115" s="67"/>
      <c r="N115" s="67"/>
      <c r="O115" s="14"/>
      <c r="P115" s="64">
        <f>Bestellungen!$F115*8+Bestellungen!$G115*6+Bestellungen!$I115*8+Bestellungen!$J115*6+Bestellungen!$L115*15+Bestellungen!$M115*10+Bestellungen!$O115</f>
        <v>0</v>
      </c>
      <c r="Q115" s="32" t="s">
        <v>293</v>
      </c>
      <c r="R115" s="73" t="s">
        <v>293</v>
      </c>
      <c r="U115" s="47">
        <f>IF(Bestellungen!$Q115="Ja",Bestellungen!$P115,0)</f>
        <v>0</v>
      </c>
      <c r="V115" s="79">
        <f>IF(Bestellungen!$R115="Ja",Tabelle1[[#This Row],[Spalte1]],0)</f>
        <v>0</v>
      </c>
      <c r="W115">
        <f>Tabelle1[[#This Row],[einzel]]+Tabelle1[[#This Row],[Klasse]]+Tabelle1[[#This Row],[gratis]]</f>
        <v>0</v>
      </c>
    </row>
    <row r="116" spans="1:23" x14ac:dyDescent="0.25">
      <c r="A116" s="75" t="s">
        <v>438</v>
      </c>
      <c r="F116" s="66"/>
      <c r="G116" s="66"/>
      <c r="H116" s="66"/>
      <c r="L116" s="67"/>
      <c r="M116" s="67"/>
      <c r="N116" s="67"/>
      <c r="O116" s="14"/>
      <c r="P116" s="64">
        <f>Bestellungen!$F116*8+Bestellungen!$G116*6+Bestellungen!$I116*8+Bestellungen!$J116*6+Bestellungen!$L116*15+Bestellungen!$M116*10+Bestellungen!$O116</f>
        <v>0</v>
      </c>
      <c r="Q116" s="32" t="s">
        <v>293</v>
      </c>
      <c r="R116" s="73" t="s">
        <v>293</v>
      </c>
      <c r="U116" s="47">
        <f>IF(Bestellungen!$Q116="Ja",Bestellungen!$P116,0)</f>
        <v>0</v>
      </c>
      <c r="V116" s="79">
        <f>IF(Bestellungen!$R116="Ja",Tabelle1[[#This Row],[Spalte1]],0)</f>
        <v>0</v>
      </c>
      <c r="W116">
        <f>Tabelle1[[#This Row],[einzel]]+Tabelle1[[#This Row],[Klasse]]+Tabelle1[[#This Row],[gratis]]</f>
        <v>0</v>
      </c>
    </row>
    <row r="117" spans="1:23" x14ac:dyDescent="0.25">
      <c r="A117" s="75" t="s">
        <v>439</v>
      </c>
      <c r="F117" s="66"/>
      <c r="G117" s="66"/>
      <c r="H117" s="66"/>
      <c r="L117" s="67"/>
      <c r="M117" s="67"/>
      <c r="N117" s="67"/>
      <c r="O117" s="14"/>
      <c r="P117" s="64">
        <f>Bestellungen!$F117*8+Bestellungen!$G117*6+Bestellungen!$I117*8+Bestellungen!$J117*6+Bestellungen!$L117*15+Bestellungen!$M117*10+Bestellungen!$O117</f>
        <v>0</v>
      </c>
      <c r="Q117" s="32" t="s">
        <v>293</v>
      </c>
      <c r="R117" s="73" t="s">
        <v>293</v>
      </c>
      <c r="U117" s="47">
        <f>IF(Bestellungen!$Q117="Ja",Bestellungen!$P117,0)</f>
        <v>0</v>
      </c>
      <c r="V117" s="79">
        <f>IF(Bestellungen!$R117="Ja",Tabelle1[[#This Row],[Spalte1]],0)</f>
        <v>0</v>
      </c>
      <c r="W117">
        <f>Tabelle1[[#This Row],[einzel]]+Tabelle1[[#This Row],[Klasse]]+Tabelle1[[#This Row],[gratis]]</f>
        <v>0</v>
      </c>
    </row>
    <row r="118" spans="1:23" x14ac:dyDescent="0.25">
      <c r="A118" s="75" t="s">
        <v>440</v>
      </c>
      <c r="F118" s="66"/>
      <c r="G118" s="66"/>
      <c r="H118" s="66"/>
      <c r="L118" s="67"/>
      <c r="M118" s="67"/>
      <c r="N118" s="67"/>
      <c r="O118" s="14"/>
      <c r="P118" s="64">
        <f>Bestellungen!$F118*8+Bestellungen!$G118*6+Bestellungen!$I118*8+Bestellungen!$J118*6+Bestellungen!$L118*15+Bestellungen!$M118*10+Bestellungen!$O118</f>
        <v>0</v>
      </c>
      <c r="Q118" s="32" t="s">
        <v>293</v>
      </c>
      <c r="R118" s="73" t="s">
        <v>293</v>
      </c>
      <c r="U118" s="47">
        <f>IF(Bestellungen!$Q118="Ja",Bestellungen!$P118,0)</f>
        <v>0</v>
      </c>
      <c r="V118" s="79">
        <f>IF(Bestellungen!$R118="Ja",Tabelle1[[#This Row],[Spalte1]],0)</f>
        <v>0</v>
      </c>
      <c r="W118">
        <f>Tabelle1[[#This Row],[einzel]]+Tabelle1[[#This Row],[Klasse]]+Tabelle1[[#This Row],[gratis]]</f>
        <v>0</v>
      </c>
    </row>
    <row r="119" spans="1:23" x14ac:dyDescent="0.25">
      <c r="A119" s="75" t="s">
        <v>441</v>
      </c>
      <c r="F119" s="66"/>
      <c r="G119" s="66"/>
      <c r="H119" s="66"/>
      <c r="L119" s="67"/>
      <c r="M119" s="67"/>
      <c r="N119" s="67"/>
      <c r="O119" s="14"/>
      <c r="P119" s="64">
        <f>Bestellungen!$F119*8+Bestellungen!$G119*6+Bestellungen!$I119*8+Bestellungen!$J119*6+Bestellungen!$L119*15+Bestellungen!$M119*10+Bestellungen!$O119</f>
        <v>0</v>
      </c>
      <c r="Q119" s="32" t="s">
        <v>293</v>
      </c>
      <c r="R119" s="73" t="s">
        <v>293</v>
      </c>
      <c r="U119" s="47">
        <f>IF(Bestellungen!$Q119="Ja",Bestellungen!$P119,0)</f>
        <v>0</v>
      </c>
      <c r="V119" s="79">
        <f>IF(Bestellungen!$R119="Ja",Tabelle1[[#This Row],[Spalte1]],0)</f>
        <v>0</v>
      </c>
      <c r="W119">
        <f>Tabelle1[[#This Row],[einzel]]+Tabelle1[[#This Row],[Klasse]]+Tabelle1[[#This Row],[gratis]]</f>
        <v>0</v>
      </c>
    </row>
    <row r="120" spans="1:23" x14ac:dyDescent="0.25">
      <c r="A120" s="75" t="s">
        <v>442</v>
      </c>
      <c r="F120" s="66"/>
      <c r="G120" s="66"/>
      <c r="H120" s="66"/>
      <c r="L120" s="67"/>
      <c r="M120" s="67"/>
      <c r="N120" s="67"/>
      <c r="O120" s="14"/>
      <c r="P120" s="64">
        <f>Bestellungen!$F120*8+Bestellungen!$G120*6+Bestellungen!$I120*8+Bestellungen!$J120*6+Bestellungen!$L120*15+Bestellungen!$M120*10+Bestellungen!$O120</f>
        <v>0</v>
      </c>
      <c r="Q120" s="32" t="s">
        <v>293</v>
      </c>
      <c r="R120" s="73" t="s">
        <v>293</v>
      </c>
      <c r="U120" s="47">
        <f>IF(Bestellungen!$Q120="Ja",Bestellungen!$P120,0)</f>
        <v>0</v>
      </c>
      <c r="V120" s="79">
        <f>IF(Bestellungen!$R120="Ja",Tabelle1[[#This Row],[Spalte1]],0)</f>
        <v>0</v>
      </c>
      <c r="W120">
        <f>Tabelle1[[#This Row],[einzel]]+Tabelle1[[#This Row],[Klasse]]+Tabelle1[[#This Row],[gratis]]</f>
        <v>0</v>
      </c>
    </row>
    <row r="121" spans="1:23" x14ac:dyDescent="0.25">
      <c r="A121" s="75" t="s">
        <v>443</v>
      </c>
      <c r="F121" s="66"/>
      <c r="G121" s="66"/>
      <c r="H121" s="66"/>
      <c r="L121" s="67"/>
      <c r="M121" s="67"/>
      <c r="N121" s="67"/>
      <c r="O121" s="14"/>
      <c r="P121" s="64">
        <f>Bestellungen!$F121*8+Bestellungen!$G121*6+Bestellungen!$I121*8+Bestellungen!$J121*6+Bestellungen!$L121*15+Bestellungen!$M121*10+Bestellungen!$O121</f>
        <v>0</v>
      </c>
      <c r="Q121" s="32" t="s">
        <v>293</v>
      </c>
      <c r="R121" s="73" t="s">
        <v>293</v>
      </c>
      <c r="U121" s="47">
        <f>IF(Bestellungen!$Q121="Ja",Bestellungen!$P121,0)</f>
        <v>0</v>
      </c>
      <c r="V121" s="79">
        <f>IF(Bestellungen!$R121="Ja",Tabelle1[[#This Row],[Spalte1]],0)</f>
        <v>0</v>
      </c>
      <c r="W121">
        <f>Tabelle1[[#This Row],[einzel]]+Tabelle1[[#This Row],[Klasse]]+Tabelle1[[#This Row],[gratis]]</f>
        <v>0</v>
      </c>
    </row>
    <row r="122" spans="1:23" x14ac:dyDescent="0.25">
      <c r="A122" s="75" t="s">
        <v>444</v>
      </c>
      <c r="F122" s="66"/>
      <c r="G122" s="66"/>
      <c r="H122" s="66"/>
      <c r="L122" s="67"/>
      <c r="M122" s="67"/>
      <c r="N122" s="67"/>
      <c r="O122" s="14"/>
      <c r="P122" s="64">
        <f>Bestellungen!$F122*8+Bestellungen!$G122*6+Bestellungen!$I122*8+Bestellungen!$J122*6+Bestellungen!$L122*15+Bestellungen!$M122*10+Bestellungen!$O122</f>
        <v>0</v>
      </c>
      <c r="Q122" s="32" t="s">
        <v>293</v>
      </c>
      <c r="R122" s="73" t="s">
        <v>293</v>
      </c>
      <c r="U122" s="47">
        <f>IF(Bestellungen!$Q122="Ja",Bestellungen!$P122,0)</f>
        <v>0</v>
      </c>
      <c r="V122" s="79">
        <f>IF(Bestellungen!$R122="Ja",Tabelle1[[#This Row],[Spalte1]],0)</f>
        <v>0</v>
      </c>
      <c r="W122">
        <f>Tabelle1[[#This Row],[einzel]]+Tabelle1[[#This Row],[Klasse]]+Tabelle1[[#This Row],[gratis]]</f>
        <v>0</v>
      </c>
    </row>
    <row r="123" spans="1:23" x14ac:dyDescent="0.25">
      <c r="A123" s="75" t="s">
        <v>445</v>
      </c>
      <c r="F123" s="66"/>
      <c r="G123" s="66"/>
      <c r="H123" s="66"/>
      <c r="L123" s="67"/>
      <c r="M123" s="67"/>
      <c r="N123" s="67"/>
      <c r="O123" s="14"/>
      <c r="P123" s="64">
        <f>Bestellungen!$F123*8+Bestellungen!$G123*6+Bestellungen!$I123*8+Bestellungen!$J123*6+Bestellungen!$L123*15+Bestellungen!$M123*10+Bestellungen!$O123</f>
        <v>0</v>
      </c>
      <c r="Q123" s="32" t="s">
        <v>293</v>
      </c>
      <c r="R123" s="73" t="s">
        <v>293</v>
      </c>
      <c r="U123" s="47">
        <f>IF(Bestellungen!$Q123="Ja",Bestellungen!$P123,0)</f>
        <v>0</v>
      </c>
      <c r="V123" s="79">
        <f>IF(Bestellungen!$R123="Ja",Tabelle1[[#This Row],[Spalte1]],0)</f>
        <v>0</v>
      </c>
      <c r="W123">
        <f>Tabelle1[[#This Row],[einzel]]+Tabelle1[[#This Row],[Klasse]]+Tabelle1[[#This Row],[gratis]]</f>
        <v>0</v>
      </c>
    </row>
    <row r="124" spans="1:23" x14ac:dyDescent="0.25">
      <c r="A124" s="75" t="s">
        <v>446</v>
      </c>
      <c r="F124" s="66"/>
      <c r="G124" s="66"/>
      <c r="H124" s="66"/>
      <c r="L124" s="67"/>
      <c r="M124" s="67"/>
      <c r="N124" s="67"/>
      <c r="O124" s="14"/>
      <c r="P124" s="64">
        <f>Bestellungen!$F124*8+Bestellungen!$G124*6+Bestellungen!$I124*8+Bestellungen!$J124*6+Bestellungen!$L124*15+Bestellungen!$M124*10+Bestellungen!$O124</f>
        <v>0</v>
      </c>
      <c r="Q124" s="32" t="s">
        <v>293</v>
      </c>
      <c r="R124" s="73" t="s">
        <v>293</v>
      </c>
      <c r="U124" s="47">
        <f>IF(Bestellungen!$Q124="Ja",Bestellungen!$P124,0)</f>
        <v>0</v>
      </c>
      <c r="V124" s="79">
        <f>IF(Bestellungen!$R124="Ja",Tabelle1[[#This Row],[Spalte1]],0)</f>
        <v>0</v>
      </c>
      <c r="W124">
        <f>Tabelle1[[#This Row],[einzel]]+Tabelle1[[#This Row],[Klasse]]+Tabelle1[[#This Row],[gratis]]</f>
        <v>0</v>
      </c>
    </row>
    <row r="125" spans="1:23" x14ac:dyDescent="0.25">
      <c r="A125" s="75" t="s">
        <v>447</v>
      </c>
      <c r="F125" s="66"/>
      <c r="G125" s="66"/>
      <c r="H125" s="66"/>
      <c r="L125" s="67"/>
      <c r="M125" s="67"/>
      <c r="N125" s="67"/>
      <c r="O125" s="14"/>
      <c r="P125" s="64">
        <f>Bestellungen!$F125*8+Bestellungen!$G125*6+Bestellungen!$I125*8+Bestellungen!$J125*6+Bestellungen!$L125*15+Bestellungen!$M125*10+Bestellungen!$O125</f>
        <v>0</v>
      </c>
      <c r="Q125" s="32" t="s">
        <v>293</v>
      </c>
      <c r="R125" s="73" t="s">
        <v>293</v>
      </c>
      <c r="U125" s="47">
        <f>IF(Bestellungen!$Q125="Ja",Bestellungen!$P125,0)</f>
        <v>0</v>
      </c>
      <c r="V125" s="79">
        <f>IF(Bestellungen!$R125="Ja",Tabelle1[[#This Row],[Spalte1]],0)</f>
        <v>0</v>
      </c>
      <c r="W125">
        <f>Tabelle1[[#This Row],[einzel]]+Tabelle1[[#This Row],[Klasse]]+Tabelle1[[#This Row],[gratis]]</f>
        <v>0</v>
      </c>
    </row>
    <row r="126" spans="1:23" x14ac:dyDescent="0.25">
      <c r="A126" s="75" t="s">
        <v>448</v>
      </c>
      <c r="F126" s="66"/>
      <c r="G126" s="66"/>
      <c r="H126" s="66"/>
      <c r="L126" s="67"/>
      <c r="M126" s="67"/>
      <c r="N126" s="67"/>
      <c r="O126" s="14"/>
      <c r="P126" s="64">
        <f>Bestellungen!$F126*8+Bestellungen!$G126*6+Bestellungen!$I126*8+Bestellungen!$J126*6+Bestellungen!$L126*15+Bestellungen!$M126*10+Bestellungen!$O126</f>
        <v>0</v>
      </c>
      <c r="Q126" s="32" t="s">
        <v>293</v>
      </c>
      <c r="R126" s="73" t="s">
        <v>293</v>
      </c>
      <c r="U126" s="47">
        <f>IF(Bestellungen!$Q126="Ja",Bestellungen!$P126,0)</f>
        <v>0</v>
      </c>
      <c r="V126" s="79">
        <f>IF(Bestellungen!$R126="Ja",Tabelle1[[#This Row],[Spalte1]],0)</f>
        <v>0</v>
      </c>
      <c r="W126">
        <f>Tabelle1[[#This Row],[einzel]]+Tabelle1[[#This Row],[Klasse]]+Tabelle1[[#This Row],[gratis]]</f>
        <v>0</v>
      </c>
    </row>
    <row r="127" spans="1:23" x14ac:dyDescent="0.25">
      <c r="A127" s="75" t="s">
        <v>449</v>
      </c>
      <c r="F127" s="66"/>
      <c r="G127" s="66"/>
      <c r="H127" s="66"/>
      <c r="L127" s="67"/>
      <c r="M127" s="67"/>
      <c r="N127" s="67"/>
      <c r="O127" s="14"/>
      <c r="P127" s="64">
        <f>Bestellungen!$F127*8+Bestellungen!$G127*6+Bestellungen!$I127*8+Bestellungen!$J127*6+Bestellungen!$L127*15+Bestellungen!$M127*10+Bestellungen!$O127</f>
        <v>0</v>
      </c>
      <c r="Q127" s="32" t="s">
        <v>293</v>
      </c>
      <c r="R127" s="73" t="s">
        <v>293</v>
      </c>
      <c r="U127" s="47">
        <f>IF(Bestellungen!$Q127="Ja",Bestellungen!$P127,0)</f>
        <v>0</v>
      </c>
      <c r="V127" s="79">
        <f>IF(Bestellungen!$R127="Ja",Tabelle1[[#This Row],[Spalte1]],0)</f>
        <v>0</v>
      </c>
      <c r="W127">
        <f>Tabelle1[[#This Row],[einzel]]+Tabelle1[[#This Row],[Klasse]]+Tabelle1[[#This Row],[gratis]]</f>
        <v>0</v>
      </c>
    </row>
    <row r="128" spans="1:23" x14ac:dyDescent="0.25">
      <c r="A128" s="75" t="s">
        <v>450</v>
      </c>
      <c r="F128" s="66"/>
      <c r="G128" s="66"/>
      <c r="H128" s="66"/>
      <c r="L128" s="67"/>
      <c r="M128" s="67"/>
      <c r="N128" s="67"/>
      <c r="O128" s="14"/>
      <c r="P128" s="64">
        <f>Bestellungen!$F128*8+Bestellungen!$G128*6+Bestellungen!$I128*8+Bestellungen!$J128*6+Bestellungen!$L128*15+Bestellungen!$M128*10+Bestellungen!$O128</f>
        <v>0</v>
      </c>
      <c r="Q128" s="32" t="s">
        <v>293</v>
      </c>
      <c r="R128" s="73" t="s">
        <v>293</v>
      </c>
      <c r="U128" s="47">
        <f>IF(Bestellungen!$Q128="Ja",Bestellungen!$P128,0)</f>
        <v>0</v>
      </c>
      <c r="V128" s="79">
        <f>IF(Bestellungen!$R128="Ja",Tabelle1[[#This Row],[Spalte1]],0)</f>
        <v>0</v>
      </c>
      <c r="W128">
        <f>Tabelle1[[#This Row],[einzel]]+Tabelle1[[#This Row],[Klasse]]+Tabelle1[[#This Row],[gratis]]</f>
        <v>0</v>
      </c>
    </row>
    <row r="129" spans="1:23" x14ac:dyDescent="0.25">
      <c r="A129" s="75" t="s">
        <v>451</v>
      </c>
      <c r="F129" s="66"/>
      <c r="G129" s="66"/>
      <c r="H129" s="66"/>
      <c r="L129" s="67"/>
      <c r="M129" s="67"/>
      <c r="N129" s="67"/>
      <c r="O129" s="14"/>
      <c r="P129" s="64">
        <f>Bestellungen!$F129*8+Bestellungen!$G129*6+Bestellungen!$I129*8+Bestellungen!$J129*6+Bestellungen!$L129*15+Bestellungen!$M129*10+Bestellungen!$O129</f>
        <v>0</v>
      </c>
      <c r="Q129" s="32" t="s">
        <v>293</v>
      </c>
      <c r="R129" s="73" t="s">
        <v>293</v>
      </c>
      <c r="U129" s="47">
        <f>IF(Bestellungen!$Q129="Ja",Bestellungen!$P129,0)</f>
        <v>0</v>
      </c>
      <c r="V129" s="79">
        <f>IF(Bestellungen!$R129="Ja",Tabelle1[[#This Row],[Spalte1]],0)</f>
        <v>0</v>
      </c>
      <c r="W129">
        <f>Tabelle1[[#This Row],[einzel]]+Tabelle1[[#This Row],[Klasse]]+Tabelle1[[#This Row],[gratis]]</f>
        <v>0</v>
      </c>
    </row>
    <row r="130" spans="1:23" x14ac:dyDescent="0.25">
      <c r="A130" s="75" t="s">
        <v>452</v>
      </c>
      <c r="F130" s="66"/>
      <c r="G130" s="66"/>
      <c r="H130" s="66"/>
      <c r="L130" s="67"/>
      <c r="M130" s="67"/>
      <c r="N130" s="67"/>
      <c r="O130" s="14"/>
      <c r="P130" s="64">
        <f>Bestellungen!$F130*8+Bestellungen!$G130*6+Bestellungen!$I130*8+Bestellungen!$J130*6+Bestellungen!$L130*15+Bestellungen!$M130*10+Bestellungen!$O130</f>
        <v>0</v>
      </c>
      <c r="Q130" s="32" t="s">
        <v>293</v>
      </c>
      <c r="R130" s="73" t="s">
        <v>293</v>
      </c>
      <c r="U130" s="47">
        <f>IF(Bestellungen!$Q130="Ja",Bestellungen!$P130,0)</f>
        <v>0</v>
      </c>
      <c r="V130" s="79">
        <f>IF(Bestellungen!$R130="Ja",Tabelle1[[#This Row],[Spalte1]],0)</f>
        <v>0</v>
      </c>
      <c r="W130">
        <f>Tabelle1[[#This Row],[einzel]]+Tabelle1[[#This Row],[Klasse]]+Tabelle1[[#This Row],[gratis]]</f>
        <v>0</v>
      </c>
    </row>
    <row r="131" spans="1:23" x14ac:dyDescent="0.25">
      <c r="A131" s="75" t="s">
        <v>453</v>
      </c>
      <c r="F131" s="66"/>
      <c r="G131" s="66"/>
      <c r="H131" s="66"/>
      <c r="L131" s="67"/>
      <c r="M131" s="67"/>
      <c r="N131" s="67"/>
      <c r="O131" s="14"/>
      <c r="P131" s="64">
        <f>Bestellungen!$F131*8+Bestellungen!$G131*6+Bestellungen!$I131*8+Bestellungen!$J131*6+Bestellungen!$L131*15+Bestellungen!$M131*10+Bestellungen!$O131</f>
        <v>0</v>
      </c>
      <c r="Q131" s="32" t="s">
        <v>293</v>
      </c>
      <c r="R131" s="73" t="s">
        <v>293</v>
      </c>
      <c r="U131" s="47">
        <f>IF(Bestellungen!$Q131="Ja",Bestellungen!$P131,0)</f>
        <v>0</v>
      </c>
      <c r="V131" s="79">
        <f>IF(Bestellungen!$R131="Ja",Tabelle1[[#This Row],[Spalte1]],0)</f>
        <v>0</v>
      </c>
      <c r="W131">
        <f>Tabelle1[[#This Row],[einzel]]+Tabelle1[[#This Row],[Klasse]]+Tabelle1[[#This Row],[gratis]]</f>
        <v>0</v>
      </c>
    </row>
    <row r="132" spans="1:23" x14ac:dyDescent="0.25">
      <c r="A132" s="75" t="s">
        <v>454</v>
      </c>
      <c r="F132" s="66"/>
      <c r="G132" s="66"/>
      <c r="H132" s="66"/>
      <c r="L132" s="67"/>
      <c r="M132" s="67"/>
      <c r="N132" s="67"/>
      <c r="O132" s="14"/>
      <c r="P132" s="64">
        <f>Bestellungen!$F132*8+Bestellungen!$G132*6+Bestellungen!$I132*8+Bestellungen!$J132*6+Bestellungen!$L132*15+Bestellungen!$M132*10+Bestellungen!$O132</f>
        <v>0</v>
      </c>
      <c r="Q132" s="32" t="s">
        <v>293</v>
      </c>
      <c r="R132" s="73" t="s">
        <v>293</v>
      </c>
      <c r="U132" s="47">
        <f>IF(Bestellungen!$Q132="Ja",Bestellungen!$P132,0)</f>
        <v>0</v>
      </c>
      <c r="V132" s="79">
        <f>IF(Bestellungen!$R132="Ja",Tabelle1[[#This Row],[Spalte1]],0)</f>
        <v>0</v>
      </c>
      <c r="W132">
        <f>Tabelle1[[#This Row],[einzel]]+Tabelle1[[#This Row],[Klasse]]+Tabelle1[[#This Row],[gratis]]</f>
        <v>0</v>
      </c>
    </row>
    <row r="133" spans="1:23" x14ac:dyDescent="0.25">
      <c r="A133" s="75" t="s">
        <v>455</v>
      </c>
      <c r="F133" s="66"/>
      <c r="G133" s="66"/>
      <c r="H133" s="66"/>
      <c r="L133" s="67"/>
      <c r="M133" s="67"/>
      <c r="N133" s="67"/>
      <c r="O133" s="14"/>
      <c r="P133" s="64">
        <f>Bestellungen!$F133*8+Bestellungen!$G133*6+Bestellungen!$I133*8+Bestellungen!$J133*6+Bestellungen!$L133*15+Bestellungen!$M133*10+Bestellungen!$O133</f>
        <v>0</v>
      </c>
      <c r="Q133" s="32" t="s">
        <v>293</v>
      </c>
      <c r="R133" s="73" t="s">
        <v>293</v>
      </c>
      <c r="U133" s="47">
        <f>IF(Bestellungen!$Q133="Ja",Bestellungen!$P133,0)</f>
        <v>0</v>
      </c>
      <c r="V133" s="79">
        <f>IF(Bestellungen!$R133="Ja",Tabelle1[[#This Row],[Spalte1]],0)</f>
        <v>0</v>
      </c>
      <c r="W133">
        <f>Tabelle1[[#This Row],[einzel]]+Tabelle1[[#This Row],[Klasse]]+Tabelle1[[#This Row],[gratis]]</f>
        <v>0</v>
      </c>
    </row>
    <row r="134" spans="1:23" x14ac:dyDescent="0.25">
      <c r="A134" s="75" t="s">
        <v>456</v>
      </c>
      <c r="F134" s="66"/>
      <c r="G134" s="66"/>
      <c r="H134" s="66"/>
      <c r="L134" s="67"/>
      <c r="M134" s="67"/>
      <c r="N134" s="67"/>
      <c r="O134" s="14"/>
      <c r="P134" s="64">
        <f>Bestellungen!$F134*8+Bestellungen!$G134*6+Bestellungen!$I134*8+Bestellungen!$J134*6+Bestellungen!$L134*15+Bestellungen!$M134*10+Bestellungen!$O134</f>
        <v>0</v>
      </c>
      <c r="Q134" s="32" t="s">
        <v>293</v>
      </c>
      <c r="R134" s="73" t="s">
        <v>293</v>
      </c>
      <c r="U134" s="47">
        <f>IF(Bestellungen!$Q134="Ja",Bestellungen!$P134,0)</f>
        <v>0</v>
      </c>
      <c r="V134" s="79">
        <f>IF(Bestellungen!$R134="Ja",Tabelle1[[#This Row],[Spalte1]],0)</f>
        <v>0</v>
      </c>
      <c r="W134">
        <f>Tabelle1[[#This Row],[einzel]]+Tabelle1[[#This Row],[Klasse]]+Tabelle1[[#This Row],[gratis]]</f>
        <v>0</v>
      </c>
    </row>
    <row r="135" spans="1:23" x14ac:dyDescent="0.25">
      <c r="A135" s="75" t="s">
        <v>457</v>
      </c>
      <c r="F135" s="66"/>
      <c r="G135" s="66"/>
      <c r="H135" s="66"/>
      <c r="L135" s="67"/>
      <c r="M135" s="67"/>
      <c r="N135" s="67"/>
      <c r="O135" s="14"/>
      <c r="P135" s="64">
        <f>Bestellungen!$F135*8+Bestellungen!$G135*6+Bestellungen!$I135*8+Bestellungen!$J135*6+Bestellungen!$L135*15+Bestellungen!$M135*10+Bestellungen!$O135</f>
        <v>0</v>
      </c>
      <c r="Q135" s="32" t="s">
        <v>293</v>
      </c>
      <c r="R135" s="73" t="s">
        <v>293</v>
      </c>
      <c r="U135" s="47">
        <f>IF(Bestellungen!$Q135="Ja",Bestellungen!$P135,0)</f>
        <v>0</v>
      </c>
      <c r="V135" s="79">
        <f>IF(Bestellungen!$R135="Ja",Tabelle1[[#This Row],[Spalte1]],0)</f>
        <v>0</v>
      </c>
      <c r="W135">
        <f>Tabelle1[[#This Row],[einzel]]+Tabelle1[[#This Row],[Klasse]]+Tabelle1[[#This Row],[gratis]]</f>
        <v>0</v>
      </c>
    </row>
    <row r="136" spans="1:23" x14ac:dyDescent="0.25">
      <c r="A136" s="75" t="s">
        <v>458</v>
      </c>
      <c r="F136" s="66"/>
      <c r="G136" s="66"/>
      <c r="H136" s="66"/>
      <c r="L136" s="67"/>
      <c r="M136" s="67"/>
      <c r="N136" s="67"/>
      <c r="O136" s="14"/>
      <c r="P136" s="64">
        <f>Bestellungen!$F136*8+Bestellungen!$G136*6+Bestellungen!$I136*8+Bestellungen!$J136*6+Bestellungen!$L136*15+Bestellungen!$M136*10+Bestellungen!$O136</f>
        <v>0</v>
      </c>
      <c r="Q136" s="32" t="s">
        <v>293</v>
      </c>
      <c r="R136" s="73" t="s">
        <v>293</v>
      </c>
      <c r="U136" s="47">
        <f>IF(Bestellungen!$Q136="Ja",Bestellungen!$P136,0)</f>
        <v>0</v>
      </c>
      <c r="V136" s="79">
        <f>IF(Bestellungen!$R136="Ja",Tabelle1[[#This Row],[Spalte1]],0)</f>
        <v>0</v>
      </c>
      <c r="W136">
        <f>Tabelle1[[#This Row],[einzel]]+Tabelle1[[#This Row],[Klasse]]+Tabelle1[[#This Row],[gratis]]</f>
        <v>0</v>
      </c>
    </row>
    <row r="137" spans="1:23" x14ac:dyDescent="0.25">
      <c r="A137" s="75" t="s">
        <v>459</v>
      </c>
      <c r="F137" s="66"/>
      <c r="G137" s="66"/>
      <c r="H137" s="66"/>
      <c r="L137" s="67"/>
      <c r="M137" s="67"/>
      <c r="N137" s="67"/>
      <c r="O137" s="14"/>
      <c r="P137" s="64">
        <f>Bestellungen!$F137*8+Bestellungen!$G137*6+Bestellungen!$I137*8+Bestellungen!$J137*6+Bestellungen!$L137*15+Bestellungen!$M137*10+Bestellungen!$O137</f>
        <v>0</v>
      </c>
      <c r="Q137" s="32" t="s">
        <v>293</v>
      </c>
      <c r="R137" s="73" t="s">
        <v>293</v>
      </c>
      <c r="U137" s="47">
        <f>IF(Bestellungen!$Q137="Ja",Bestellungen!$P137,0)</f>
        <v>0</v>
      </c>
      <c r="V137" s="79">
        <f>IF(Bestellungen!$R137="Ja",Tabelle1[[#This Row],[Spalte1]],0)</f>
        <v>0</v>
      </c>
      <c r="W137">
        <f>Tabelle1[[#This Row],[einzel]]+Tabelle1[[#This Row],[Klasse]]+Tabelle1[[#This Row],[gratis]]</f>
        <v>0</v>
      </c>
    </row>
    <row r="138" spans="1:23" x14ac:dyDescent="0.25">
      <c r="A138" s="75" t="s">
        <v>460</v>
      </c>
      <c r="F138" s="66"/>
      <c r="G138" s="66"/>
      <c r="H138" s="66"/>
      <c r="L138" s="67"/>
      <c r="M138" s="67"/>
      <c r="N138" s="67"/>
      <c r="O138" s="14"/>
      <c r="P138" s="64">
        <f>Bestellungen!$F138*8+Bestellungen!$G138*6+Bestellungen!$I138*8+Bestellungen!$J138*6+Bestellungen!$L138*15+Bestellungen!$M138*10+Bestellungen!$O138</f>
        <v>0</v>
      </c>
      <c r="Q138" s="32" t="s">
        <v>293</v>
      </c>
      <c r="R138" s="73" t="s">
        <v>293</v>
      </c>
      <c r="U138" s="47">
        <f>IF(Bestellungen!$Q138="Ja",Bestellungen!$P138,0)</f>
        <v>0</v>
      </c>
      <c r="V138" s="79">
        <f>IF(Bestellungen!$R138="Ja",Tabelle1[[#This Row],[Spalte1]],0)</f>
        <v>0</v>
      </c>
      <c r="W138">
        <f>Tabelle1[[#This Row],[einzel]]+Tabelle1[[#This Row],[Klasse]]+Tabelle1[[#This Row],[gratis]]</f>
        <v>0</v>
      </c>
    </row>
    <row r="139" spans="1:23" x14ac:dyDescent="0.25">
      <c r="A139" s="75" t="s">
        <v>461</v>
      </c>
      <c r="F139" s="66"/>
      <c r="G139" s="66"/>
      <c r="H139" s="66"/>
      <c r="L139" s="67"/>
      <c r="M139" s="67"/>
      <c r="N139" s="67"/>
      <c r="O139" s="14"/>
      <c r="P139" s="64">
        <f>Bestellungen!$F139*8+Bestellungen!$G139*6+Bestellungen!$I139*8+Bestellungen!$J139*6+Bestellungen!$L139*15+Bestellungen!$M139*10+Bestellungen!$O139</f>
        <v>0</v>
      </c>
      <c r="Q139" s="32" t="s">
        <v>293</v>
      </c>
      <c r="R139" s="73" t="s">
        <v>293</v>
      </c>
      <c r="U139" s="47">
        <f>IF(Bestellungen!$Q139="Ja",Bestellungen!$P139,0)</f>
        <v>0</v>
      </c>
      <c r="V139" s="79">
        <f>IF(Bestellungen!$R139="Ja",Tabelle1[[#This Row],[Spalte1]],0)</f>
        <v>0</v>
      </c>
      <c r="W139">
        <f>Tabelle1[[#This Row],[einzel]]+Tabelle1[[#This Row],[Klasse]]+Tabelle1[[#This Row],[gratis]]</f>
        <v>0</v>
      </c>
    </row>
    <row r="140" spans="1:23" x14ac:dyDescent="0.25">
      <c r="A140" s="75" t="s">
        <v>462</v>
      </c>
      <c r="F140" s="66"/>
      <c r="G140" s="66"/>
      <c r="H140" s="66"/>
      <c r="L140" s="67"/>
      <c r="M140" s="67"/>
      <c r="N140" s="67"/>
      <c r="O140" s="14"/>
      <c r="P140" s="64">
        <f>Bestellungen!$F140*8+Bestellungen!$G140*6+Bestellungen!$I140*8+Bestellungen!$J140*6+Bestellungen!$L140*15+Bestellungen!$M140*10+Bestellungen!$O140</f>
        <v>0</v>
      </c>
      <c r="Q140" s="32" t="s">
        <v>293</v>
      </c>
      <c r="R140" s="73" t="s">
        <v>293</v>
      </c>
      <c r="U140" s="47">
        <f>IF(Bestellungen!$Q140="Ja",Bestellungen!$P140,0)</f>
        <v>0</v>
      </c>
      <c r="V140" s="79">
        <f>IF(Bestellungen!$R140="Ja",Tabelle1[[#This Row],[Spalte1]],0)</f>
        <v>0</v>
      </c>
      <c r="W140">
        <f>Tabelle1[[#This Row],[einzel]]+Tabelle1[[#This Row],[Klasse]]+Tabelle1[[#This Row],[gratis]]</f>
        <v>0</v>
      </c>
    </row>
    <row r="141" spans="1:23" x14ac:dyDescent="0.25">
      <c r="A141" s="75" t="s">
        <v>463</v>
      </c>
      <c r="F141" s="66"/>
      <c r="G141" s="66"/>
      <c r="H141" s="66"/>
      <c r="L141" s="67"/>
      <c r="M141" s="67"/>
      <c r="N141" s="67"/>
      <c r="O141" s="14"/>
      <c r="P141" s="64">
        <f>Bestellungen!$F141*8+Bestellungen!$G141*6+Bestellungen!$I141*8+Bestellungen!$J141*6+Bestellungen!$L141*15+Bestellungen!$M141*10+Bestellungen!$O141</f>
        <v>0</v>
      </c>
      <c r="Q141" s="32" t="s">
        <v>293</v>
      </c>
      <c r="R141" s="73" t="s">
        <v>293</v>
      </c>
      <c r="U141" s="47">
        <f>IF(Bestellungen!$Q141="Ja",Bestellungen!$P141,0)</f>
        <v>0</v>
      </c>
      <c r="V141" s="79">
        <f>IF(Bestellungen!$R141="Ja",Tabelle1[[#This Row],[Spalte1]],0)</f>
        <v>0</v>
      </c>
      <c r="W141">
        <f>Tabelle1[[#This Row],[einzel]]+Tabelle1[[#This Row],[Klasse]]+Tabelle1[[#This Row],[gratis]]</f>
        <v>0</v>
      </c>
    </row>
    <row r="142" spans="1:23" x14ac:dyDescent="0.25">
      <c r="A142" s="75" t="s">
        <v>464</v>
      </c>
      <c r="F142" s="66"/>
      <c r="G142" s="66"/>
      <c r="H142" s="66"/>
      <c r="L142" s="67"/>
      <c r="M142" s="67"/>
      <c r="N142" s="67"/>
      <c r="O142" s="14"/>
      <c r="P142" s="64">
        <f>Bestellungen!$F142*8+Bestellungen!$G142*6+Bestellungen!$I142*8+Bestellungen!$J142*6+Bestellungen!$L142*15+Bestellungen!$M142*10+Bestellungen!$O142</f>
        <v>0</v>
      </c>
      <c r="Q142" s="32" t="s">
        <v>293</v>
      </c>
      <c r="R142" s="73" t="s">
        <v>293</v>
      </c>
      <c r="U142" s="47">
        <f>IF(Bestellungen!$Q142="Ja",Bestellungen!$P142,0)</f>
        <v>0</v>
      </c>
      <c r="V142" s="79">
        <f>IF(Bestellungen!$R142="Ja",Tabelle1[[#This Row],[Spalte1]],0)</f>
        <v>0</v>
      </c>
      <c r="W142">
        <f>Tabelle1[[#This Row],[einzel]]+Tabelle1[[#This Row],[Klasse]]+Tabelle1[[#This Row],[gratis]]</f>
        <v>0</v>
      </c>
    </row>
    <row r="143" spans="1:23" x14ac:dyDescent="0.25">
      <c r="A143" s="75" t="s">
        <v>465</v>
      </c>
      <c r="F143" s="66"/>
      <c r="G143" s="66"/>
      <c r="H143" s="66"/>
      <c r="L143" s="67"/>
      <c r="M143" s="67"/>
      <c r="N143" s="67"/>
      <c r="O143" s="14"/>
      <c r="P143" s="64">
        <f>Bestellungen!$F143*8+Bestellungen!$G143*6+Bestellungen!$I143*8+Bestellungen!$J143*6+Bestellungen!$L143*15+Bestellungen!$M143*10+Bestellungen!$O143</f>
        <v>0</v>
      </c>
      <c r="Q143" s="32" t="s">
        <v>293</v>
      </c>
      <c r="R143" s="73" t="s">
        <v>293</v>
      </c>
      <c r="U143" s="47">
        <f>IF(Bestellungen!$Q143="Ja",Bestellungen!$P143,0)</f>
        <v>0</v>
      </c>
      <c r="V143" s="79">
        <f>IF(Bestellungen!$R143="Ja",Tabelle1[[#This Row],[Spalte1]],0)</f>
        <v>0</v>
      </c>
      <c r="W143">
        <f>Tabelle1[[#This Row],[einzel]]+Tabelle1[[#This Row],[Klasse]]+Tabelle1[[#This Row],[gratis]]</f>
        <v>0</v>
      </c>
    </row>
    <row r="144" spans="1:23" x14ac:dyDescent="0.25">
      <c r="A144" s="75" t="s">
        <v>466</v>
      </c>
      <c r="F144" s="66"/>
      <c r="G144" s="66"/>
      <c r="H144" s="66"/>
      <c r="L144" s="67"/>
      <c r="M144" s="67"/>
      <c r="N144" s="67"/>
      <c r="O144" s="14"/>
      <c r="P144" s="64">
        <f>Bestellungen!$F144*8+Bestellungen!$G144*6+Bestellungen!$I144*8+Bestellungen!$J144*6+Bestellungen!$L144*15+Bestellungen!$M144*10+Bestellungen!$O144</f>
        <v>0</v>
      </c>
      <c r="Q144" s="32" t="s">
        <v>293</v>
      </c>
      <c r="R144" s="73" t="s">
        <v>293</v>
      </c>
      <c r="U144" s="47">
        <f>IF(Bestellungen!$Q144="Ja",Bestellungen!$P144,0)</f>
        <v>0</v>
      </c>
      <c r="V144" s="79">
        <f>IF(Bestellungen!$R144="Ja",Tabelle1[[#This Row],[Spalte1]],0)</f>
        <v>0</v>
      </c>
      <c r="W144">
        <f>Tabelle1[[#This Row],[einzel]]+Tabelle1[[#This Row],[Klasse]]+Tabelle1[[#This Row],[gratis]]</f>
        <v>0</v>
      </c>
    </row>
    <row r="145" spans="1:23" x14ac:dyDescent="0.25">
      <c r="A145" s="75" t="s">
        <v>467</v>
      </c>
      <c r="F145" s="66"/>
      <c r="G145" s="66"/>
      <c r="H145" s="66"/>
      <c r="L145" s="67"/>
      <c r="M145" s="67"/>
      <c r="N145" s="67"/>
      <c r="O145" s="14"/>
      <c r="P145" s="64">
        <f>Bestellungen!$F145*8+Bestellungen!$G145*6+Bestellungen!$I145*8+Bestellungen!$J145*6+Bestellungen!$L145*15+Bestellungen!$M145*10+Bestellungen!$O145</f>
        <v>0</v>
      </c>
      <c r="Q145" s="32" t="s">
        <v>293</v>
      </c>
      <c r="R145" s="73" t="s">
        <v>293</v>
      </c>
      <c r="U145" s="47">
        <f>IF(Bestellungen!$Q145="Ja",Bestellungen!$P145,0)</f>
        <v>0</v>
      </c>
      <c r="V145" s="79">
        <f>IF(Bestellungen!$R145="Ja",Tabelle1[[#This Row],[Spalte1]],0)</f>
        <v>0</v>
      </c>
      <c r="W145">
        <f>Tabelle1[[#This Row],[einzel]]+Tabelle1[[#This Row],[Klasse]]+Tabelle1[[#This Row],[gratis]]</f>
        <v>0</v>
      </c>
    </row>
    <row r="146" spans="1:23" x14ac:dyDescent="0.25">
      <c r="A146" s="75" t="s">
        <v>468</v>
      </c>
      <c r="F146" s="66"/>
      <c r="G146" s="66"/>
      <c r="H146" s="66"/>
      <c r="L146" s="67"/>
      <c r="M146" s="67"/>
      <c r="N146" s="67"/>
      <c r="O146" s="14"/>
      <c r="P146" s="64">
        <f>Bestellungen!$F146*8+Bestellungen!$G146*6+Bestellungen!$I146*8+Bestellungen!$J146*6+Bestellungen!$L146*15+Bestellungen!$M146*10+Bestellungen!$O146</f>
        <v>0</v>
      </c>
      <c r="Q146" s="32" t="s">
        <v>293</v>
      </c>
      <c r="R146" s="73" t="s">
        <v>293</v>
      </c>
      <c r="U146" s="47">
        <f>IF(Bestellungen!$Q146="Ja",Bestellungen!$P146,0)</f>
        <v>0</v>
      </c>
      <c r="V146" s="79">
        <f>IF(Bestellungen!$R146="Ja",Tabelle1[[#This Row],[Spalte1]],0)</f>
        <v>0</v>
      </c>
      <c r="W146">
        <f>Tabelle1[[#This Row],[einzel]]+Tabelle1[[#This Row],[Klasse]]+Tabelle1[[#This Row],[gratis]]</f>
        <v>0</v>
      </c>
    </row>
    <row r="147" spans="1:23" x14ac:dyDescent="0.25">
      <c r="A147" s="75" t="s">
        <v>469</v>
      </c>
      <c r="F147" s="66"/>
      <c r="G147" s="66"/>
      <c r="H147" s="66"/>
      <c r="L147" s="67"/>
      <c r="M147" s="67"/>
      <c r="N147" s="67"/>
      <c r="O147" s="14"/>
      <c r="P147" s="64">
        <f>Bestellungen!$F147*8+Bestellungen!$G147*6+Bestellungen!$I147*8+Bestellungen!$J147*6+Bestellungen!$L147*15+Bestellungen!$M147*10+Bestellungen!$O147</f>
        <v>0</v>
      </c>
      <c r="Q147" s="32" t="s">
        <v>293</v>
      </c>
      <c r="R147" s="73" t="s">
        <v>293</v>
      </c>
      <c r="U147" s="47">
        <f>IF(Bestellungen!$Q147="Ja",Bestellungen!$P147,0)</f>
        <v>0</v>
      </c>
      <c r="V147" s="79">
        <f>IF(Bestellungen!$R147="Ja",Tabelle1[[#This Row],[Spalte1]],0)</f>
        <v>0</v>
      </c>
      <c r="W147">
        <f>Tabelle1[[#This Row],[einzel]]+Tabelle1[[#This Row],[Klasse]]+Tabelle1[[#This Row],[gratis]]</f>
        <v>0</v>
      </c>
    </row>
    <row r="148" spans="1:23" x14ac:dyDescent="0.25">
      <c r="A148" s="75" t="s">
        <v>470</v>
      </c>
      <c r="F148" s="66"/>
      <c r="G148" s="66"/>
      <c r="H148" s="66"/>
      <c r="L148" s="67"/>
      <c r="M148" s="67"/>
      <c r="N148" s="67"/>
      <c r="O148" s="14"/>
      <c r="P148" s="64">
        <f>Bestellungen!$F148*8+Bestellungen!$G148*6+Bestellungen!$I148*8+Bestellungen!$J148*6+Bestellungen!$L148*15+Bestellungen!$M148*10+Bestellungen!$O148</f>
        <v>0</v>
      </c>
      <c r="Q148" s="32" t="s">
        <v>293</v>
      </c>
      <c r="R148" s="73" t="s">
        <v>293</v>
      </c>
      <c r="U148" s="47">
        <f>IF(Bestellungen!$Q148="Ja",Bestellungen!$P148,0)</f>
        <v>0</v>
      </c>
      <c r="V148" s="79">
        <f>IF(Bestellungen!$R148="Ja",Tabelle1[[#This Row],[Spalte1]],0)</f>
        <v>0</v>
      </c>
      <c r="W148">
        <f>Tabelle1[[#This Row],[einzel]]+Tabelle1[[#This Row],[Klasse]]+Tabelle1[[#This Row],[gratis]]</f>
        <v>0</v>
      </c>
    </row>
    <row r="149" spans="1:23" x14ac:dyDescent="0.25">
      <c r="A149" s="75" t="s">
        <v>471</v>
      </c>
      <c r="F149" s="66"/>
      <c r="G149" s="66"/>
      <c r="H149" s="66"/>
      <c r="L149" s="67"/>
      <c r="M149" s="67"/>
      <c r="N149" s="67"/>
      <c r="O149" s="14"/>
      <c r="P149" s="64">
        <f>Bestellungen!$F149*8+Bestellungen!$G149*6+Bestellungen!$I149*8+Bestellungen!$J149*6+Bestellungen!$L149*15+Bestellungen!$M149*10+Bestellungen!$O149</f>
        <v>0</v>
      </c>
      <c r="Q149" s="32" t="s">
        <v>293</v>
      </c>
      <c r="R149" s="73" t="s">
        <v>293</v>
      </c>
      <c r="U149" s="47">
        <f>IF(Bestellungen!$Q149="Ja",Bestellungen!$P149,0)</f>
        <v>0</v>
      </c>
      <c r="V149" s="79">
        <f>IF(Bestellungen!$R149="Ja",Tabelle1[[#This Row],[Spalte1]],0)</f>
        <v>0</v>
      </c>
      <c r="W149">
        <f>Tabelle1[[#This Row],[einzel]]+Tabelle1[[#This Row],[Klasse]]+Tabelle1[[#This Row],[gratis]]</f>
        <v>0</v>
      </c>
    </row>
    <row r="150" spans="1:23" x14ac:dyDescent="0.25">
      <c r="A150" s="75" t="s">
        <v>472</v>
      </c>
      <c r="F150" s="66"/>
      <c r="G150" s="66"/>
      <c r="H150" s="66"/>
      <c r="L150" s="67"/>
      <c r="M150" s="67"/>
      <c r="N150" s="67"/>
      <c r="O150" s="14"/>
      <c r="P150" s="64">
        <f>Bestellungen!$F150*8+Bestellungen!$G150*6+Bestellungen!$I150*8+Bestellungen!$J150*6+Bestellungen!$L150*15+Bestellungen!$M150*10+Bestellungen!$O150</f>
        <v>0</v>
      </c>
      <c r="Q150" s="32" t="s">
        <v>293</v>
      </c>
      <c r="R150" s="73" t="s">
        <v>293</v>
      </c>
      <c r="U150" s="47">
        <f>IF(Bestellungen!$Q150="Ja",Bestellungen!$P150,0)</f>
        <v>0</v>
      </c>
      <c r="V150" s="79">
        <f>IF(Bestellungen!$R150="Ja",Tabelle1[[#This Row],[Spalte1]],0)</f>
        <v>0</v>
      </c>
      <c r="W150">
        <f>Tabelle1[[#This Row],[einzel]]+Tabelle1[[#This Row],[Klasse]]+Tabelle1[[#This Row],[gratis]]</f>
        <v>0</v>
      </c>
    </row>
    <row r="151" spans="1:23" x14ac:dyDescent="0.25">
      <c r="A151" s="75" t="s">
        <v>473</v>
      </c>
      <c r="F151" s="66"/>
      <c r="G151" s="66"/>
      <c r="H151" s="66"/>
      <c r="L151" s="67"/>
      <c r="M151" s="67"/>
      <c r="N151" s="67"/>
      <c r="O151" s="14"/>
      <c r="P151" s="64">
        <f>Bestellungen!$F151*8+Bestellungen!$G151*6+Bestellungen!$I151*8+Bestellungen!$J151*6+Bestellungen!$L151*15+Bestellungen!$M151*10+Bestellungen!$O151</f>
        <v>0</v>
      </c>
      <c r="Q151" s="32" t="s">
        <v>293</v>
      </c>
      <c r="R151" s="73" t="s">
        <v>293</v>
      </c>
      <c r="U151" s="47">
        <f>IF(Bestellungen!$Q151="Ja",Bestellungen!$P151,0)</f>
        <v>0</v>
      </c>
      <c r="V151" s="79">
        <f>IF(Bestellungen!$R151="Ja",Tabelle1[[#This Row],[Spalte1]],0)</f>
        <v>0</v>
      </c>
      <c r="W151">
        <f>Tabelle1[[#This Row],[einzel]]+Tabelle1[[#This Row],[Klasse]]+Tabelle1[[#This Row],[gratis]]</f>
        <v>0</v>
      </c>
    </row>
    <row r="152" spans="1:23" x14ac:dyDescent="0.25">
      <c r="A152" s="75" t="s">
        <v>474</v>
      </c>
      <c r="F152" s="66"/>
      <c r="G152" s="66"/>
      <c r="H152" s="66"/>
      <c r="L152" s="67"/>
      <c r="M152" s="67"/>
      <c r="N152" s="67"/>
      <c r="O152" s="14"/>
      <c r="P152" s="64">
        <f>Bestellungen!$F152*8+Bestellungen!$G152*6+Bestellungen!$I152*8+Bestellungen!$J152*6+Bestellungen!$L152*15+Bestellungen!$M152*10+Bestellungen!$O152</f>
        <v>0</v>
      </c>
      <c r="Q152" s="32" t="s">
        <v>293</v>
      </c>
      <c r="R152" s="73" t="s">
        <v>293</v>
      </c>
      <c r="U152" s="47">
        <f>IF(Bestellungen!$Q152="Ja",Bestellungen!$P152,0)</f>
        <v>0</v>
      </c>
      <c r="V152" s="79">
        <f>IF(Bestellungen!$R152="Ja",Tabelle1[[#This Row],[Spalte1]],0)</f>
        <v>0</v>
      </c>
      <c r="W152">
        <f>Tabelle1[[#This Row],[einzel]]+Tabelle1[[#This Row],[Klasse]]+Tabelle1[[#This Row],[gratis]]</f>
        <v>0</v>
      </c>
    </row>
    <row r="153" spans="1:23" x14ac:dyDescent="0.25">
      <c r="A153" s="75" t="s">
        <v>475</v>
      </c>
      <c r="F153" s="66"/>
      <c r="G153" s="66"/>
      <c r="H153" s="66"/>
      <c r="L153" s="67"/>
      <c r="M153" s="67"/>
      <c r="N153" s="67"/>
      <c r="O153" s="14"/>
      <c r="P153" s="64">
        <f>Bestellungen!$F153*8+Bestellungen!$G153*6+Bestellungen!$I153*8+Bestellungen!$J153*6+Bestellungen!$L153*15+Bestellungen!$M153*10+Bestellungen!$O153</f>
        <v>0</v>
      </c>
      <c r="Q153" s="32" t="s">
        <v>293</v>
      </c>
      <c r="R153" s="73" t="s">
        <v>293</v>
      </c>
      <c r="U153" s="47">
        <f>IF(Bestellungen!$Q153="Ja",Bestellungen!$P153,0)</f>
        <v>0</v>
      </c>
      <c r="V153" s="79">
        <f>IF(Bestellungen!$R153="Ja",Tabelle1[[#This Row],[Spalte1]],0)</f>
        <v>0</v>
      </c>
      <c r="W153">
        <f>Tabelle1[[#This Row],[einzel]]+Tabelle1[[#This Row],[Klasse]]+Tabelle1[[#This Row],[gratis]]</f>
        <v>0</v>
      </c>
    </row>
    <row r="154" spans="1:23" x14ac:dyDescent="0.25">
      <c r="A154" s="75" t="s">
        <v>476</v>
      </c>
      <c r="F154" s="66"/>
      <c r="G154" s="66"/>
      <c r="H154" s="66"/>
      <c r="L154" s="67"/>
      <c r="M154" s="67"/>
      <c r="N154" s="67"/>
      <c r="O154" s="14"/>
      <c r="P154" s="64">
        <f>Bestellungen!$F154*8+Bestellungen!$G154*6+Bestellungen!$I154*8+Bestellungen!$J154*6+Bestellungen!$L154*15+Bestellungen!$M154*10+Bestellungen!$O154</f>
        <v>0</v>
      </c>
      <c r="Q154" s="32" t="s">
        <v>293</v>
      </c>
      <c r="R154" s="73" t="s">
        <v>293</v>
      </c>
      <c r="U154" s="47">
        <f>IF(Bestellungen!$Q154="Ja",Bestellungen!$P154,0)</f>
        <v>0</v>
      </c>
      <c r="V154" s="79">
        <f>IF(Bestellungen!$R154="Ja",Tabelle1[[#This Row],[Spalte1]],0)</f>
        <v>0</v>
      </c>
      <c r="W154">
        <f>Tabelle1[[#This Row],[einzel]]+Tabelle1[[#This Row],[Klasse]]+Tabelle1[[#This Row],[gratis]]</f>
        <v>0</v>
      </c>
    </row>
    <row r="155" spans="1:23" x14ac:dyDescent="0.25">
      <c r="A155" s="75" t="s">
        <v>477</v>
      </c>
      <c r="F155" s="66"/>
      <c r="G155" s="66"/>
      <c r="H155" s="66"/>
      <c r="L155" s="67"/>
      <c r="M155" s="67"/>
      <c r="N155" s="67"/>
      <c r="O155" s="14"/>
      <c r="P155" s="64">
        <f>Bestellungen!$F155*8+Bestellungen!$G155*6+Bestellungen!$I155*8+Bestellungen!$J155*6+Bestellungen!$L155*15+Bestellungen!$M155*10+Bestellungen!$O155</f>
        <v>0</v>
      </c>
      <c r="Q155" s="32" t="s">
        <v>293</v>
      </c>
      <c r="R155" s="73" t="s">
        <v>293</v>
      </c>
      <c r="U155" s="47">
        <f>IF(Bestellungen!$Q155="Ja",Bestellungen!$P155,0)</f>
        <v>0</v>
      </c>
      <c r="V155" s="79">
        <f>IF(Bestellungen!$R155="Ja",Tabelle1[[#This Row],[Spalte1]],0)</f>
        <v>0</v>
      </c>
      <c r="W155">
        <f>Tabelle1[[#This Row],[einzel]]+Tabelle1[[#This Row],[Klasse]]+Tabelle1[[#This Row],[gratis]]</f>
        <v>0</v>
      </c>
    </row>
    <row r="156" spans="1:23" x14ac:dyDescent="0.25">
      <c r="A156" s="75" t="s">
        <v>478</v>
      </c>
      <c r="F156" s="66"/>
      <c r="G156" s="66"/>
      <c r="H156" s="66"/>
      <c r="L156" s="67"/>
      <c r="M156" s="67"/>
      <c r="N156" s="67"/>
      <c r="O156" s="14"/>
      <c r="P156" s="64">
        <f>Bestellungen!$F156*8+Bestellungen!$G156*6+Bestellungen!$I156*8+Bestellungen!$J156*6+Bestellungen!$L156*15+Bestellungen!$M156*10+Bestellungen!$O156</f>
        <v>0</v>
      </c>
      <c r="Q156" s="32" t="s">
        <v>293</v>
      </c>
      <c r="R156" s="73" t="s">
        <v>293</v>
      </c>
      <c r="U156" s="47">
        <f>IF(Bestellungen!$Q156="Ja",Bestellungen!$P156,0)</f>
        <v>0</v>
      </c>
      <c r="V156" s="79">
        <f>IF(Bestellungen!$R156="Ja",Tabelle1[[#This Row],[Spalte1]],0)</f>
        <v>0</v>
      </c>
      <c r="W156">
        <f>Tabelle1[[#This Row],[einzel]]+Tabelle1[[#This Row],[Klasse]]+Tabelle1[[#This Row],[gratis]]</f>
        <v>0</v>
      </c>
    </row>
    <row r="157" spans="1:23" x14ac:dyDescent="0.25">
      <c r="A157" s="75" t="s">
        <v>479</v>
      </c>
      <c r="F157" s="66"/>
      <c r="G157" s="66"/>
      <c r="H157" s="66"/>
      <c r="L157" s="67"/>
      <c r="M157" s="67"/>
      <c r="N157" s="67"/>
      <c r="O157" s="14"/>
      <c r="P157" s="64">
        <f>Bestellungen!$F157*8+Bestellungen!$G157*6+Bestellungen!$I157*8+Bestellungen!$J157*6+Bestellungen!$L157*15+Bestellungen!$M157*10+Bestellungen!$O157</f>
        <v>0</v>
      </c>
      <c r="Q157" s="32" t="s">
        <v>293</v>
      </c>
      <c r="R157" s="73" t="s">
        <v>293</v>
      </c>
      <c r="U157" s="47">
        <f>IF(Bestellungen!$Q157="Ja",Bestellungen!$P157,0)</f>
        <v>0</v>
      </c>
      <c r="V157" s="79">
        <f>IF(Bestellungen!$R157="Ja",Tabelle1[[#This Row],[Spalte1]],0)</f>
        <v>0</v>
      </c>
      <c r="W157">
        <f>Tabelle1[[#This Row],[einzel]]+Tabelle1[[#This Row],[Klasse]]+Tabelle1[[#This Row],[gratis]]</f>
        <v>0</v>
      </c>
    </row>
    <row r="158" spans="1:23" x14ac:dyDescent="0.25">
      <c r="A158" s="75" t="s">
        <v>480</v>
      </c>
      <c r="F158" s="66"/>
      <c r="G158" s="66"/>
      <c r="H158" s="66"/>
      <c r="L158" s="67"/>
      <c r="M158" s="67"/>
      <c r="N158" s="67"/>
      <c r="O158" s="14"/>
      <c r="P158" s="64">
        <f>Bestellungen!$F158*8+Bestellungen!$G158*6+Bestellungen!$I158*8+Bestellungen!$J158*6+Bestellungen!$L158*15+Bestellungen!$M158*10+Bestellungen!$O158</f>
        <v>0</v>
      </c>
      <c r="Q158" s="32" t="s">
        <v>293</v>
      </c>
      <c r="R158" s="73" t="s">
        <v>293</v>
      </c>
      <c r="U158" s="47">
        <f>IF(Bestellungen!$Q158="Ja",Bestellungen!$P158,0)</f>
        <v>0</v>
      </c>
      <c r="V158" s="79">
        <f>IF(Bestellungen!$R158="Ja",Tabelle1[[#This Row],[Spalte1]],0)</f>
        <v>0</v>
      </c>
      <c r="W158">
        <f>Tabelle1[[#This Row],[einzel]]+Tabelle1[[#This Row],[Klasse]]+Tabelle1[[#This Row],[gratis]]</f>
        <v>0</v>
      </c>
    </row>
    <row r="159" spans="1:23" x14ac:dyDescent="0.25">
      <c r="A159" s="75" t="s">
        <v>481</v>
      </c>
      <c r="F159" s="66"/>
      <c r="G159" s="66"/>
      <c r="H159" s="66"/>
      <c r="L159" s="67"/>
      <c r="M159" s="67"/>
      <c r="N159" s="67"/>
      <c r="O159" s="14"/>
      <c r="P159" s="64">
        <f>Bestellungen!$F159*8+Bestellungen!$G159*6+Bestellungen!$I159*8+Bestellungen!$J159*6+Bestellungen!$L159*15+Bestellungen!$M159*10+Bestellungen!$O159</f>
        <v>0</v>
      </c>
      <c r="Q159" s="32" t="s">
        <v>293</v>
      </c>
      <c r="R159" s="73" t="s">
        <v>293</v>
      </c>
      <c r="U159" s="47">
        <f>IF(Bestellungen!$Q159="Ja",Bestellungen!$P159,0)</f>
        <v>0</v>
      </c>
      <c r="V159" s="79">
        <f>IF(Bestellungen!$R159="Ja",Tabelle1[[#This Row],[Spalte1]],0)</f>
        <v>0</v>
      </c>
      <c r="W159">
        <f>Tabelle1[[#This Row],[einzel]]+Tabelle1[[#This Row],[Klasse]]+Tabelle1[[#This Row],[gratis]]</f>
        <v>0</v>
      </c>
    </row>
    <row r="160" spans="1:23" x14ac:dyDescent="0.25">
      <c r="A160" s="75" t="s">
        <v>482</v>
      </c>
      <c r="F160" s="66"/>
      <c r="G160" s="66"/>
      <c r="H160" s="66"/>
      <c r="L160" s="67"/>
      <c r="M160" s="67"/>
      <c r="N160" s="67"/>
      <c r="O160" s="14"/>
      <c r="P160" s="64">
        <f>Bestellungen!$F160*8+Bestellungen!$G160*6+Bestellungen!$I160*8+Bestellungen!$J160*6+Bestellungen!$L160*15+Bestellungen!$M160*10+Bestellungen!$O160</f>
        <v>0</v>
      </c>
      <c r="Q160" s="32" t="s">
        <v>293</v>
      </c>
      <c r="R160" s="73" t="s">
        <v>293</v>
      </c>
      <c r="U160" s="47">
        <f>IF(Bestellungen!$Q160="Ja",Bestellungen!$P160,0)</f>
        <v>0</v>
      </c>
      <c r="V160" s="79">
        <f>IF(Bestellungen!$R160="Ja",Tabelle1[[#This Row],[Spalte1]],0)</f>
        <v>0</v>
      </c>
      <c r="W160">
        <f>Tabelle1[[#This Row],[einzel]]+Tabelle1[[#This Row],[Klasse]]+Tabelle1[[#This Row],[gratis]]</f>
        <v>0</v>
      </c>
    </row>
    <row r="161" spans="1:23" x14ac:dyDescent="0.25">
      <c r="A161" s="75" t="s">
        <v>483</v>
      </c>
      <c r="F161" s="66"/>
      <c r="G161" s="66"/>
      <c r="H161" s="66"/>
      <c r="L161" s="67"/>
      <c r="M161" s="67"/>
      <c r="N161" s="67"/>
      <c r="O161" s="14"/>
      <c r="P161" s="64">
        <f>Bestellungen!$F161*8+Bestellungen!$G161*6+Bestellungen!$I161*8+Bestellungen!$J161*6+Bestellungen!$L161*15+Bestellungen!$M161*10+Bestellungen!$O161</f>
        <v>0</v>
      </c>
      <c r="Q161" s="32" t="s">
        <v>293</v>
      </c>
      <c r="R161" s="73" t="s">
        <v>293</v>
      </c>
      <c r="U161" s="47">
        <f>IF(Bestellungen!$Q161="Ja",Bestellungen!$P161,0)</f>
        <v>0</v>
      </c>
      <c r="V161" s="79">
        <f>IF(Bestellungen!$R161="Ja",Tabelle1[[#This Row],[Spalte1]],0)</f>
        <v>0</v>
      </c>
      <c r="W161">
        <f>Tabelle1[[#This Row],[einzel]]+Tabelle1[[#This Row],[Klasse]]+Tabelle1[[#This Row],[gratis]]</f>
        <v>0</v>
      </c>
    </row>
    <row r="162" spans="1:23" x14ac:dyDescent="0.25">
      <c r="A162" s="75" t="s">
        <v>484</v>
      </c>
      <c r="F162" s="66"/>
      <c r="G162" s="66"/>
      <c r="H162" s="66"/>
      <c r="L162" s="67"/>
      <c r="M162" s="67"/>
      <c r="N162" s="67"/>
      <c r="O162" s="14"/>
      <c r="P162" s="64">
        <f>Bestellungen!$F162*8+Bestellungen!$G162*6+Bestellungen!$I162*8+Bestellungen!$J162*6+Bestellungen!$L162*15+Bestellungen!$M162*10+Bestellungen!$O162</f>
        <v>0</v>
      </c>
      <c r="Q162" s="32" t="s">
        <v>293</v>
      </c>
      <c r="R162" s="73" t="s">
        <v>293</v>
      </c>
      <c r="U162" s="47">
        <f>IF(Bestellungen!$Q162="Ja",Bestellungen!$P162,0)</f>
        <v>0</v>
      </c>
      <c r="V162" s="79">
        <f>IF(Bestellungen!$R162="Ja",Tabelle1[[#This Row],[Spalte1]],0)</f>
        <v>0</v>
      </c>
      <c r="W162">
        <f>Tabelle1[[#This Row],[einzel]]+Tabelle1[[#This Row],[Klasse]]+Tabelle1[[#This Row],[gratis]]</f>
        <v>0</v>
      </c>
    </row>
    <row r="163" spans="1:23" x14ac:dyDescent="0.25">
      <c r="A163" s="75" t="s">
        <v>485</v>
      </c>
      <c r="F163" s="66"/>
      <c r="G163" s="66"/>
      <c r="H163" s="66"/>
      <c r="L163" s="67"/>
      <c r="M163" s="67"/>
      <c r="N163" s="67"/>
      <c r="O163" s="14"/>
      <c r="P163" s="64">
        <f>Bestellungen!$F163*8+Bestellungen!$G163*6+Bestellungen!$I163*8+Bestellungen!$J163*6+Bestellungen!$L163*15+Bestellungen!$M163*10+Bestellungen!$O163</f>
        <v>0</v>
      </c>
      <c r="Q163" s="32" t="s">
        <v>293</v>
      </c>
      <c r="R163" s="73" t="s">
        <v>293</v>
      </c>
      <c r="U163" s="47">
        <f>IF(Bestellungen!$Q163="Ja",Bestellungen!$P163,0)</f>
        <v>0</v>
      </c>
      <c r="V163" s="79">
        <f>IF(Bestellungen!$R163="Ja",Tabelle1[[#This Row],[Spalte1]],0)</f>
        <v>0</v>
      </c>
      <c r="W163">
        <f>Tabelle1[[#This Row],[einzel]]+Tabelle1[[#This Row],[Klasse]]+Tabelle1[[#This Row],[gratis]]</f>
        <v>0</v>
      </c>
    </row>
    <row r="164" spans="1:23" x14ac:dyDescent="0.25">
      <c r="A164" s="75" t="s">
        <v>486</v>
      </c>
      <c r="F164" s="66"/>
      <c r="G164" s="66"/>
      <c r="H164" s="66"/>
      <c r="L164" s="67"/>
      <c r="M164" s="67"/>
      <c r="N164" s="67"/>
      <c r="O164" s="14"/>
      <c r="P164" s="64">
        <f>Bestellungen!$F164*8+Bestellungen!$G164*6+Bestellungen!$I164*8+Bestellungen!$J164*6+Bestellungen!$L164*15+Bestellungen!$M164*10+Bestellungen!$O164</f>
        <v>0</v>
      </c>
      <c r="Q164" s="32" t="s">
        <v>293</v>
      </c>
      <c r="R164" s="73" t="s">
        <v>293</v>
      </c>
      <c r="U164" s="47">
        <f>IF(Bestellungen!$Q164="Ja",Bestellungen!$P164,0)</f>
        <v>0</v>
      </c>
      <c r="V164" s="79">
        <f>IF(Bestellungen!$R164="Ja",Tabelle1[[#This Row],[Spalte1]],0)</f>
        <v>0</v>
      </c>
      <c r="W164">
        <f>Tabelle1[[#This Row],[einzel]]+Tabelle1[[#This Row],[Klasse]]+Tabelle1[[#This Row],[gratis]]</f>
        <v>0</v>
      </c>
    </row>
    <row r="165" spans="1:23" x14ac:dyDescent="0.25">
      <c r="A165" s="75" t="s">
        <v>487</v>
      </c>
      <c r="F165" s="66"/>
      <c r="G165" s="66"/>
      <c r="H165" s="66"/>
      <c r="L165" s="67"/>
      <c r="M165" s="67"/>
      <c r="N165" s="67"/>
      <c r="O165" s="14"/>
      <c r="P165" s="64">
        <f>Bestellungen!$F165*8+Bestellungen!$G165*6+Bestellungen!$I165*8+Bestellungen!$J165*6+Bestellungen!$L165*15+Bestellungen!$M165*10+Bestellungen!$O165</f>
        <v>0</v>
      </c>
      <c r="Q165" s="32" t="s">
        <v>293</v>
      </c>
      <c r="R165" s="73" t="s">
        <v>293</v>
      </c>
      <c r="U165" s="47">
        <f>IF(Bestellungen!$Q165="Ja",Bestellungen!$P165,0)</f>
        <v>0</v>
      </c>
      <c r="V165" s="79">
        <f>IF(Bestellungen!$R165="Ja",Tabelle1[[#This Row],[Spalte1]],0)</f>
        <v>0</v>
      </c>
      <c r="W165">
        <f>Tabelle1[[#This Row],[einzel]]+Tabelle1[[#This Row],[Klasse]]+Tabelle1[[#This Row],[gratis]]</f>
        <v>0</v>
      </c>
    </row>
    <row r="166" spans="1:23" x14ac:dyDescent="0.25">
      <c r="A166" s="75" t="s">
        <v>488</v>
      </c>
      <c r="F166" s="66"/>
      <c r="G166" s="66"/>
      <c r="H166" s="66"/>
      <c r="L166" s="67"/>
      <c r="M166" s="67"/>
      <c r="N166" s="67"/>
      <c r="O166" s="14"/>
      <c r="P166" s="64">
        <f>Bestellungen!$F166*8+Bestellungen!$G166*6+Bestellungen!$I166*8+Bestellungen!$J166*6+Bestellungen!$L166*15+Bestellungen!$M166*10+Bestellungen!$O166</f>
        <v>0</v>
      </c>
      <c r="Q166" s="32" t="s">
        <v>293</v>
      </c>
      <c r="R166" s="73" t="s">
        <v>293</v>
      </c>
      <c r="U166" s="47">
        <f>IF(Bestellungen!$Q166="Ja",Bestellungen!$P166,0)</f>
        <v>0</v>
      </c>
      <c r="V166" s="79">
        <f>IF(Bestellungen!$R166="Ja",Tabelle1[[#This Row],[Spalte1]],0)</f>
        <v>0</v>
      </c>
      <c r="W166">
        <f>Tabelle1[[#This Row],[einzel]]+Tabelle1[[#This Row],[Klasse]]+Tabelle1[[#This Row],[gratis]]</f>
        <v>0</v>
      </c>
    </row>
    <row r="167" spans="1:23" x14ac:dyDescent="0.25">
      <c r="A167" s="75" t="s">
        <v>489</v>
      </c>
      <c r="F167" s="66"/>
      <c r="G167" s="66"/>
      <c r="H167" s="66"/>
      <c r="L167" s="67"/>
      <c r="M167" s="67"/>
      <c r="N167" s="67"/>
      <c r="O167" s="14"/>
      <c r="P167" s="64">
        <f>Bestellungen!$F167*8+Bestellungen!$G167*6+Bestellungen!$I167*8+Bestellungen!$J167*6+Bestellungen!$L167*15+Bestellungen!$M167*10+Bestellungen!$O167</f>
        <v>0</v>
      </c>
      <c r="Q167" s="32" t="s">
        <v>293</v>
      </c>
      <c r="R167" s="73" t="s">
        <v>293</v>
      </c>
      <c r="U167" s="47">
        <f>IF(Bestellungen!$Q167="Ja",Bestellungen!$P167,0)</f>
        <v>0</v>
      </c>
      <c r="V167" s="79">
        <f>IF(Bestellungen!$R167="Ja",Tabelle1[[#This Row],[Spalte1]],0)</f>
        <v>0</v>
      </c>
      <c r="W167">
        <f>Tabelle1[[#This Row],[einzel]]+Tabelle1[[#This Row],[Klasse]]+Tabelle1[[#This Row],[gratis]]</f>
        <v>0</v>
      </c>
    </row>
    <row r="168" spans="1:23" x14ac:dyDescent="0.25">
      <c r="A168" s="75" t="s">
        <v>490</v>
      </c>
      <c r="F168" s="66"/>
      <c r="G168" s="66"/>
      <c r="H168" s="66"/>
      <c r="L168" s="67"/>
      <c r="M168" s="67"/>
      <c r="N168" s="67"/>
      <c r="O168" s="14"/>
      <c r="P168" s="64">
        <f>Bestellungen!$F168*8+Bestellungen!$G168*6+Bestellungen!$I168*8+Bestellungen!$J168*6+Bestellungen!$L168*15+Bestellungen!$M168*10+Bestellungen!$O168</f>
        <v>0</v>
      </c>
      <c r="Q168" s="32" t="s">
        <v>293</v>
      </c>
      <c r="R168" s="73" t="s">
        <v>293</v>
      </c>
      <c r="U168" s="47">
        <f>IF(Bestellungen!$Q168="Ja",Bestellungen!$P168,0)</f>
        <v>0</v>
      </c>
      <c r="V168" s="79">
        <f>IF(Bestellungen!$R168="Ja",Tabelle1[[#This Row],[Spalte1]],0)</f>
        <v>0</v>
      </c>
      <c r="W168">
        <f>Tabelle1[[#This Row],[einzel]]+Tabelle1[[#This Row],[Klasse]]+Tabelle1[[#This Row],[gratis]]</f>
        <v>0</v>
      </c>
    </row>
    <row r="169" spans="1:23" x14ac:dyDescent="0.25">
      <c r="A169" s="75" t="s">
        <v>491</v>
      </c>
      <c r="F169" s="66"/>
      <c r="G169" s="66"/>
      <c r="H169" s="66"/>
      <c r="L169" s="67"/>
      <c r="M169" s="67"/>
      <c r="N169" s="67"/>
      <c r="O169" s="14"/>
      <c r="P169" s="64">
        <f>Bestellungen!$F169*8+Bestellungen!$G169*6+Bestellungen!$I169*8+Bestellungen!$J169*6+Bestellungen!$L169*15+Bestellungen!$M169*10+Bestellungen!$O169</f>
        <v>0</v>
      </c>
      <c r="Q169" s="32" t="s">
        <v>293</v>
      </c>
      <c r="R169" s="73" t="s">
        <v>293</v>
      </c>
      <c r="U169" s="47">
        <f>IF(Bestellungen!$Q169="Ja",Bestellungen!$P169,0)</f>
        <v>0</v>
      </c>
      <c r="V169" s="79">
        <f>IF(Bestellungen!$R169="Ja",Tabelle1[[#This Row],[Spalte1]],0)</f>
        <v>0</v>
      </c>
      <c r="W169">
        <f>Tabelle1[[#This Row],[einzel]]+Tabelle1[[#This Row],[Klasse]]+Tabelle1[[#This Row],[gratis]]</f>
        <v>0</v>
      </c>
    </row>
    <row r="170" spans="1:23" x14ac:dyDescent="0.25">
      <c r="A170" s="75" t="s">
        <v>492</v>
      </c>
      <c r="F170" s="66"/>
      <c r="G170" s="66"/>
      <c r="H170" s="66"/>
      <c r="L170" s="67"/>
      <c r="M170" s="67"/>
      <c r="N170" s="67"/>
      <c r="O170" s="14"/>
      <c r="P170" s="64">
        <f>Bestellungen!$F170*8+Bestellungen!$G170*6+Bestellungen!$I170*8+Bestellungen!$J170*6+Bestellungen!$L170*15+Bestellungen!$M170*10+Bestellungen!$O170</f>
        <v>0</v>
      </c>
      <c r="Q170" s="32" t="s">
        <v>293</v>
      </c>
      <c r="R170" s="73" t="s">
        <v>293</v>
      </c>
      <c r="U170" s="47">
        <f>IF(Bestellungen!$Q170="Ja",Bestellungen!$P170,0)</f>
        <v>0</v>
      </c>
      <c r="V170" s="79">
        <f>IF(Bestellungen!$R170="Ja",Tabelle1[[#This Row],[Spalte1]],0)</f>
        <v>0</v>
      </c>
      <c r="W170">
        <f>Tabelle1[[#This Row],[einzel]]+Tabelle1[[#This Row],[Klasse]]+Tabelle1[[#This Row],[gratis]]</f>
        <v>0</v>
      </c>
    </row>
    <row r="171" spans="1:23" x14ac:dyDescent="0.25">
      <c r="A171" s="75" t="s">
        <v>493</v>
      </c>
      <c r="F171" s="66"/>
      <c r="G171" s="66"/>
      <c r="H171" s="66"/>
      <c r="L171" s="67"/>
      <c r="M171" s="67"/>
      <c r="N171" s="67"/>
      <c r="O171" s="14"/>
      <c r="P171" s="64">
        <f>Bestellungen!$F171*8+Bestellungen!$G171*6+Bestellungen!$I171*8+Bestellungen!$J171*6+Bestellungen!$L171*15+Bestellungen!$M171*10+Bestellungen!$O171</f>
        <v>0</v>
      </c>
      <c r="Q171" s="32" t="s">
        <v>293</v>
      </c>
      <c r="R171" s="73" t="s">
        <v>293</v>
      </c>
      <c r="U171" s="47">
        <f>IF(Bestellungen!$Q171="Ja",Bestellungen!$P171,0)</f>
        <v>0</v>
      </c>
      <c r="V171" s="79">
        <f>IF(Bestellungen!$R171="Ja",Tabelle1[[#This Row],[Spalte1]],0)</f>
        <v>0</v>
      </c>
      <c r="W171">
        <f>Tabelle1[[#This Row],[einzel]]+Tabelle1[[#This Row],[Klasse]]+Tabelle1[[#This Row],[gratis]]</f>
        <v>0</v>
      </c>
    </row>
    <row r="172" spans="1:23" x14ac:dyDescent="0.25">
      <c r="A172" s="75" t="s">
        <v>494</v>
      </c>
      <c r="F172" s="66"/>
      <c r="G172" s="66"/>
      <c r="H172" s="66"/>
      <c r="L172" s="67"/>
      <c r="M172" s="67"/>
      <c r="N172" s="67"/>
      <c r="O172" s="14"/>
      <c r="P172" s="64">
        <f>Bestellungen!$F172*8+Bestellungen!$G172*6+Bestellungen!$I172*8+Bestellungen!$J172*6+Bestellungen!$L172*15+Bestellungen!$M172*10+Bestellungen!$O172</f>
        <v>0</v>
      </c>
      <c r="Q172" s="32" t="s">
        <v>293</v>
      </c>
      <c r="R172" s="73" t="s">
        <v>293</v>
      </c>
      <c r="U172" s="47">
        <f>IF(Bestellungen!$Q172="Ja",Bestellungen!$P172,0)</f>
        <v>0</v>
      </c>
      <c r="V172" s="79">
        <f>IF(Bestellungen!$R172="Ja",Tabelle1[[#This Row],[Spalte1]],0)</f>
        <v>0</v>
      </c>
      <c r="W172">
        <f>Tabelle1[[#This Row],[einzel]]+Tabelle1[[#This Row],[Klasse]]+Tabelle1[[#This Row],[gratis]]</f>
        <v>0</v>
      </c>
    </row>
    <row r="173" spans="1:23" x14ac:dyDescent="0.25">
      <c r="A173" s="75" t="s">
        <v>495</v>
      </c>
      <c r="F173" s="66"/>
      <c r="G173" s="66"/>
      <c r="H173" s="66"/>
      <c r="L173" s="67"/>
      <c r="M173" s="67"/>
      <c r="N173" s="67"/>
      <c r="O173" s="14"/>
      <c r="P173" s="64">
        <f>Bestellungen!$F173*8+Bestellungen!$G173*6+Bestellungen!$I173*8+Bestellungen!$J173*6+Bestellungen!$L173*15+Bestellungen!$M173*10+Bestellungen!$O173</f>
        <v>0</v>
      </c>
      <c r="Q173" s="32" t="s">
        <v>293</v>
      </c>
      <c r="R173" s="73" t="s">
        <v>293</v>
      </c>
      <c r="U173" s="47">
        <f>IF(Bestellungen!$Q173="Ja",Bestellungen!$P173,0)</f>
        <v>0</v>
      </c>
      <c r="V173" s="79">
        <f>IF(Bestellungen!$R173="Ja",Tabelle1[[#This Row],[Spalte1]],0)</f>
        <v>0</v>
      </c>
      <c r="W173">
        <f>Tabelle1[[#This Row],[einzel]]+Tabelle1[[#This Row],[Klasse]]+Tabelle1[[#This Row],[gratis]]</f>
        <v>0</v>
      </c>
    </row>
    <row r="174" spans="1:23" x14ac:dyDescent="0.25">
      <c r="A174" s="75" t="s">
        <v>496</v>
      </c>
      <c r="F174" s="66"/>
      <c r="G174" s="66"/>
      <c r="H174" s="66"/>
      <c r="L174" s="67"/>
      <c r="M174" s="67"/>
      <c r="N174" s="67"/>
      <c r="O174" s="14"/>
      <c r="P174" s="64">
        <f>Bestellungen!$F174*8+Bestellungen!$G174*6+Bestellungen!$I174*8+Bestellungen!$J174*6+Bestellungen!$L174*15+Bestellungen!$M174*10+Bestellungen!$O174</f>
        <v>0</v>
      </c>
      <c r="Q174" s="32" t="s">
        <v>293</v>
      </c>
      <c r="R174" s="73" t="s">
        <v>293</v>
      </c>
      <c r="U174" s="47">
        <f>IF(Bestellungen!$Q174="Ja",Bestellungen!$P174,0)</f>
        <v>0</v>
      </c>
      <c r="V174" s="79">
        <f>IF(Bestellungen!$R174="Ja",Tabelle1[[#This Row],[Spalte1]],0)</f>
        <v>0</v>
      </c>
      <c r="W174">
        <f>Tabelle1[[#This Row],[einzel]]+Tabelle1[[#This Row],[Klasse]]+Tabelle1[[#This Row],[gratis]]</f>
        <v>0</v>
      </c>
    </row>
    <row r="175" spans="1:23" x14ac:dyDescent="0.25">
      <c r="A175" s="75" t="s">
        <v>497</v>
      </c>
      <c r="F175" s="66"/>
      <c r="G175" s="66"/>
      <c r="H175" s="66"/>
      <c r="L175" s="67"/>
      <c r="M175" s="67"/>
      <c r="N175" s="67"/>
      <c r="O175" s="14"/>
      <c r="P175" s="64">
        <f>Bestellungen!$F175*8+Bestellungen!$G175*6+Bestellungen!$I175*8+Bestellungen!$J175*6+Bestellungen!$L175*15+Bestellungen!$M175*10+Bestellungen!$O175</f>
        <v>0</v>
      </c>
      <c r="Q175" s="32" t="s">
        <v>293</v>
      </c>
      <c r="R175" s="73" t="s">
        <v>293</v>
      </c>
      <c r="U175" s="47">
        <f>IF(Bestellungen!$Q175="Ja",Bestellungen!$P175,0)</f>
        <v>0</v>
      </c>
      <c r="V175" s="79">
        <f>IF(Bestellungen!$R175="Ja",Tabelle1[[#This Row],[Spalte1]],0)</f>
        <v>0</v>
      </c>
      <c r="W175">
        <f>Tabelle1[[#This Row],[einzel]]+Tabelle1[[#This Row],[Klasse]]+Tabelle1[[#This Row],[gratis]]</f>
        <v>0</v>
      </c>
    </row>
    <row r="176" spans="1:23" x14ac:dyDescent="0.25">
      <c r="A176" s="75" t="s">
        <v>498</v>
      </c>
      <c r="F176" s="66"/>
      <c r="G176" s="66"/>
      <c r="H176" s="66"/>
      <c r="L176" s="67"/>
      <c r="M176" s="67"/>
      <c r="N176" s="67"/>
      <c r="O176" s="14"/>
      <c r="P176" s="64">
        <f>Bestellungen!$F176*8+Bestellungen!$G176*6+Bestellungen!$I176*8+Bestellungen!$J176*6+Bestellungen!$L176*15+Bestellungen!$M176*10+Bestellungen!$O176</f>
        <v>0</v>
      </c>
      <c r="Q176" s="32" t="s">
        <v>293</v>
      </c>
      <c r="R176" s="73" t="s">
        <v>293</v>
      </c>
      <c r="U176" s="47">
        <f>IF(Bestellungen!$Q176="Ja",Bestellungen!$P176,0)</f>
        <v>0</v>
      </c>
      <c r="V176" s="79">
        <f>IF(Bestellungen!$R176="Ja",Tabelle1[[#This Row],[Spalte1]],0)</f>
        <v>0</v>
      </c>
      <c r="W176">
        <f>Tabelle1[[#This Row],[einzel]]+Tabelle1[[#This Row],[Klasse]]+Tabelle1[[#This Row],[gratis]]</f>
        <v>0</v>
      </c>
    </row>
    <row r="177" spans="1:23" x14ac:dyDescent="0.25">
      <c r="A177" s="75" t="s">
        <v>499</v>
      </c>
      <c r="F177" s="66"/>
      <c r="G177" s="66"/>
      <c r="H177" s="66"/>
      <c r="L177" s="67"/>
      <c r="M177" s="67"/>
      <c r="N177" s="67"/>
      <c r="O177" s="14"/>
      <c r="P177" s="64">
        <f>Bestellungen!$F177*8+Bestellungen!$G177*6+Bestellungen!$I177*8+Bestellungen!$J177*6+Bestellungen!$L177*15+Bestellungen!$M177*10+Bestellungen!$O177</f>
        <v>0</v>
      </c>
      <c r="Q177" s="32" t="s">
        <v>293</v>
      </c>
      <c r="R177" s="73" t="s">
        <v>293</v>
      </c>
      <c r="U177" s="47">
        <f>IF(Bestellungen!$Q177="Ja",Bestellungen!$P177,0)</f>
        <v>0</v>
      </c>
      <c r="V177" s="79">
        <f>IF(Bestellungen!$R177="Ja",Tabelle1[[#This Row],[Spalte1]],0)</f>
        <v>0</v>
      </c>
      <c r="W177">
        <f>Tabelle1[[#This Row],[einzel]]+Tabelle1[[#This Row],[Klasse]]+Tabelle1[[#This Row],[gratis]]</f>
        <v>0</v>
      </c>
    </row>
    <row r="178" spans="1:23" x14ac:dyDescent="0.25">
      <c r="A178" s="75" t="s">
        <v>500</v>
      </c>
      <c r="F178" s="66"/>
      <c r="G178" s="66"/>
      <c r="H178" s="66"/>
      <c r="L178" s="67"/>
      <c r="M178" s="67"/>
      <c r="N178" s="67"/>
      <c r="O178" s="14"/>
      <c r="P178" s="64">
        <f>Bestellungen!$F178*8+Bestellungen!$G178*6+Bestellungen!$I178*8+Bestellungen!$J178*6+Bestellungen!$L178*15+Bestellungen!$M178*10+Bestellungen!$O178</f>
        <v>0</v>
      </c>
      <c r="Q178" s="32" t="s">
        <v>293</v>
      </c>
      <c r="R178" s="73" t="s">
        <v>293</v>
      </c>
      <c r="U178" s="47">
        <f>IF(Bestellungen!$Q178="Ja",Bestellungen!$P178,0)</f>
        <v>0</v>
      </c>
      <c r="V178" s="79">
        <f>IF(Bestellungen!$R178="Ja",Tabelle1[[#This Row],[Spalte1]],0)</f>
        <v>0</v>
      </c>
      <c r="W178">
        <f>Tabelle1[[#This Row],[einzel]]+Tabelle1[[#This Row],[Klasse]]+Tabelle1[[#This Row],[gratis]]</f>
        <v>0</v>
      </c>
    </row>
    <row r="179" spans="1:23" x14ac:dyDescent="0.25">
      <c r="A179" s="75" t="s">
        <v>501</v>
      </c>
      <c r="F179" s="66"/>
      <c r="G179" s="66"/>
      <c r="H179" s="66"/>
      <c r="L179" s="67"/>
      <c r="M179" s="67"/>
      <c r="N179" s="67"/>
      <c r="O179" s="14"/>
      <c r="P179" s="64">
        <f>Bestellungen!$F179*8+Bestellungen!$G179*6+Bestellungen!$I179*8+Bestellungen!$J179*6+Bestellungen!$L179*15+Bestellungen!$M179*10+Bestellungen!$O179</f>
        <v>0</v>
      </c>
      <c r="Q179" s="32" t="s">
        <v>293</v>
      </c>
      <c r="R179" s="73" t="s">
        <v>293</v>
      </c>
      <c r="U179" s="47">
        <f>IF(Bestellungen!$Q179="Ja",Bestellungen!$P179,0)</f>
        <v>0</v>
      </c>
      <c r="V179" s="79">
        <f>IF(Bestellungen!$R179="Ja",Tabelle1[[#This Row],[Spalte1]],0)</f>
        <v>0</v>
      </c>
      <c r="W179">
        <f>Tabelle1[[#This Row],[einzel]]+Tabelle1[[#This Row],[Klasse]]+Tabelle1[[#This Row],[gratis]]</f>
        <v>0</v>
      </c>
    </row>
    <row r="180" spans="1:23" x14ac:dyDescent="0.25">
      <c r="A180" s="75" t="s">
        <v>502</v>
      </c>
      <c r="F180" s="66"/>
      <c r="G180" s="66"/>
      <c r="H180" s="66"/>
      <c r="L180" s="67"/>
      <c r="M180" s="67"/>
      <c r="N180" s="67"/>
      <c r="O180" s="14"/>
      <c r="P180" s="64">
        <f>Bestellungen!$F180*8+Bestellungen!$G180*6+Bestellungen!$I180*8+Bestellungen!$J180*6+Bestellungen!$L180*15+Bestellungen!$M180*10+Bestellungen!$O180</f>
        <v>0</v>
      </c>
      <c r="Q180" s="32" t="s">
        <v>293</v>
      </c>
      <c r="R180" s="73" t="s">
        <v>293</v>
      </c>
      <c r="U180" s="47">
        <f>IF(Bestellungen!$Q180="Ja",Bestellungen!$P180,0)</f>
        <v>0</v>
      </c>
      <c r="V180" s="79">
        <f>IF(Bestellungen!$R180="Ja",Tabelle1[[#This Row],[Spalte1]],0)</f>
        <v>0</v>
      </c>
      <c r="W180">
        <f>Tabelle1[[#This Row],[einzel]]+Tabelle1[[#This Row],[Klasse]]+Tabelle1[[#This Row],[gratis]]</f>
        <v>0</v>
      </c>
    </row>
    <row r="181" spans="1:23" x14ac:dyDescent="0.25">
      <c r="A181" s="75" t="s">
        <v>503</v>
      </c>
      <c r="F181" s="66"/>
      <c r="G181" s="66"/>
      <c r="H181" s="66"/>
      <c r="L181" s="67"/>
      <c r="M181" s="67"/>
      <c r="N181" s="67"/>
      <c r="O181" s="14"/>
      <c r="P181" s="64">
        <f>Bestellungen!$F181*8+Bestellungen!$G181*6+Bestellungen!$I181*8+Bestellungen!$J181*6+Bestellungen!$L181*15+Bestellungen!$M181*10+Bestellungen!$O181</f>
        <v>0</v>
      </c>
      <c r="Q181" s="32" t="s">
        <v>293</v>
      </c>
      <c r="R181" s="73" t="s">
        <v>293</v>
      </c>
      <c r="U181" s="47">
        <f>IF(Bestellungen!$Q181="Ja",Bestellungen!$P181,0)</f>
        <v>0</v>
      </c>
      <c r="V181" s="79">
        <f>IF(Bestellungen!$R181="Ja",Tabelle1[[#This Row],[Spalte1]],0)</f>
        <v>0</v>
      </c>
      <c r="W181">
        <f>Tabelle1[[#This Row],[einzel]]+Tabelle1[[#This Row],[Klasse]]+Tabelle1[[#This Row],[gratis]]</f>
        <v>0</v>
      </c>
    </row>
    <row r="182" spans="1:23" x14ac:dyDescent="0.25">
      <c r="A182" s="75" t="s">
        <v>504</v>
      </c>
      <c r="F182" s="66"/>
      <c r="G182" s="66"/>
      <c r="H182" s="66"/>
      <c r="L182" s="67"/>
      <c r="M182" s="67"/>
      <c r="N182" s="67"/>
      <c r="O182" s="14"/>
      <c r="P182" s="64">
        <f>Bestellungen!$F182*8+Bestellungen!$G182*6+Bestellungen!$I182*8+Bestellungen!$J182*6+Bestellungen!$L182*15+Bestellungen!$M182*10+Bestellungen!$O182</f>
        <v>0</v>
      </c>
      <c r="Q182" s="32" t="s">
        <v>293</v>
      </c>
      <c r="R182" s="73" t="s">
        <v>293</v>
      </c>
      <c r="U182" s="47">
        <f>IF(Bestellungen!$Q182="Ja",Bestellungen!$P182,0)</f>
        <v>0</v>
      </c>
      <c r="V182" s="79">
        <f>IF(Bestellungen!$R182="Ja",Tabelle1[[#This Row],[Spalte1]],0)</f>
        <v>0</v>
      </c>
      <c r="W182">
        <f>Tabelle1[[#This Row],[einzel]]+Tabelle1[[#This Row],[Klasse]]+Tabelle1[[#This Row],[gratis]]</f>
        <v>0</v>
      </c>
    </row>
    <row r="183" spans="1:23" x14ac:dyDescent="0.25">
      <c r="A183" s="75" t="s">
        <v>505</v>
      </c>
      <c r="F183" s="66"/>
      <c r="G183" s="66"/>
      <c r="H183" s="66"/>
      <c r="L183" s="67"/>
      <c r="M183" s="67"/>
      <c r="N183" s="67"/>
      <c r="O183" s="14"/>
      <c r="P183" s="64">
        <f>Bestellungen!$F183*8+Bestellungen!$G183*6+Bestellungen!$I183*8+Bestellungen!$J183*6+Bestellungen!$L183*15+Bestellungen!$M183*10+Bestellungen!$O183</f>
        <v>0</v>
      </c>
      <c r="Q183" s="32" t="s">
        <v>293</v>
      </c>
      <c r="R183" s="73" t="s">
        <v>293</v>
      </c>
      <c r="U183" s="47">
        <f>IF(Bestellungen!$Q183="Ja",Bestellungen!$P183,0)</f>
        <v>0</v>
      </c>
      <c r="V183" s="79">
        <f>IF(Bestellungen!$R183="Ja",Tabelle1[[#This Row],[Spalte1]],0)</f>
        <v>0</v>
      </c>
      <c r="W183">
        <f>Tabelle1[[#This Row],[einzel]]+Tabelle1[[#This Row],[Klasse]]+Tabelle1[[#This Row],[gratis]]</f>
        <v>0</v>
      </c>
    </row>
    <row r="184" spans="1:23" x14ac:dyDescent="0.25">
      <c r="A184" s="75" t="s">
        <v>506</v>
      </c>
      <c r="F184" s="66"/>
      <c r="G184" s="66"/>
      <c r="H184" s="66"/>
      <c r="L184" s="67"/>
      <c r="M184" s="67"/>
      <c r="N184" s="67"/>
      <c r="O184" s="14"/>
      <c r="P184" s="64">
        <f>Bestellungen!$F184*8+Bestellungen!$G184*6+Bestellungen!$I184*8+Bestellungen!$J184*6+Bestellungen!$L184*15+Bestellungen!$M184*10+Bestellungen!$O184</f>
        <v>0</v>
      </c>
      <c r="Q184" s="32" t="s">
        <v>293</v>
      </c>
      <c r="R184" s="73" t="s">
        <v>293</v>
      </c>
      <c r="U184" s="47">
        <f>IF(Bestellungen!$Q184="Ja",Bestellungen!$P184,0)</f>
        <v>0</v>
      </c>
      <c r="V184" s="79">
        <f>IF(Bestellungen!$R184="Ja",Tabelle1[[#This Row],[Spalte1]],0)</f>
        <v>0</v>
      </c>
      <c r="W184">
        <f>Tabelle1[[#This Row],[einzel]]+Tabelle1[[#This Row],[Klasse]]+Tabelle1[[#This Row],[gratis]]</f>
        <v>0</v>
      </c>
    </row>
    <row r="185" spans="1:23" x14ac:dyDescent="0.25">
      <c r="A185" s="75" t="s">
        <v>507</v>
      </c>
      <c r="F185" s="66"/>
      <c r="G185" s="66"/>
      <c r="H185" s="66"/>
      <c r="L185" s="67"/>
      <c r="M185" s="67"/>
      <c r="N185" s="67"/>
      <c r="O185" s="14"/>
      <c r="P185" s="64">
        <f>Bestellungen!$F185*8+Bestellungen!$G185*6+Bestellungen!$I185*8+Bestellungen!$J185*6+Bestellungen!$L185*15+Bestellungen!$M185*10+Bestellungen!$O185</f>
        <v>0</v>
      </c>
      <c r="Q185" s="32" t="s">
        <v>293</v>
      </c>
      <c r="R185" s="73" t="s">
        <v>293</v>
      </c>
      <c r="U185" s="47">
        <f>IF(Bestellungen!$Q185="Ja",Bestellungen!$P185,0)</f>
        <v>0</v>
      </c>
      <c r="V185" s="79">
        <f>IF(Bestellungen!$R185="Ja",Tabelle1[[#This Row],[Spalte1]],0)</f>
        <v>0</v>
      </c>
      <c r="W185">
        <f>Tabelle1[[#This Row],[einzel]]+Tabelle1[[#This Row],[Klasse]]+Tabelle1[[#This Row],[gratis]]</f>
        <v>0</v>
      </c>
    </row>
    <row r="186" spans="1:23" x14ac:dyDescent="0.25">
      <c r="A186" s="75" t="s">
        <v>508</v>
      </c>
      <c r="F186" s="66"/>
      <c r="G186" s="66"/>
      <c r="H186" s="66"/>
      <c r="L186" s="67"/>
      <c r="M186" s="67"/>
      <c r="N186" s="67"/>
      <c r="O186" s="14"/>
      <c r="P186" s="64">
        <f>Bestellungen!$F186*8+Bestellungen!$G186*6+Bestellungen!$I186*8+Bestellungen!$J186*6+Bestellungen!$L186*15+Bestellungen!$M186*10+Bestellungen!$O186</f>
        <v>0</v>
      </c>
      <c r="Q186" s="32" t="s">
        <v>293</v>
      </c>
      <c r="R186" s="73" t="s">
        <v>293</v>
      </c>
      <c r="U186" s="47">
        <f>IF(Bestellungen!$Q186="Ja",Bestellungen!$P186,0)</f>
        <v>0</v>
      </c>
      <c r="V186" s="79">
        <f>IF(Bestellungen!$R186="Ja",Tabelle1[[#This Row],[Spalte1]],0)</f>
        <v>0</v>
      </c>
      <c r="W186">
        <f>Tabelle1[[#This Row],[einzel]]+Tabelle1[[#This Row],[Klasse]]+Tabelle1[[#This Row],[gratis]]</f>
        <v>0</v>
      </c>
    </row>
    <row r="187" spans="1:23" x14ac:dyDescent="0.25">
      <c r="A187" s="75" t="s">
        <v>509</v>
      </c>
      <c r="F187" s="66"/>
      <c r="G187" s="66"/>
      <c r="H187" s="66"/>
      <c r="L187" s="67"/>
      <c r="M187" s="67"/>
      <c r="N187" s="67"/>
      <c r="O187" s="14"/>
      <c r="P187" s="64">
        <f>Bestellungen!$F187*8+Bestellungen!$G187*6+Bestellungen!$I187*8+Bestellungen!$J187*6+Bestellungen!$L187*15+Bestellungen!$M187*10+Bestellungen!$O187</f>
        <v>0</v>
      </c>
      <c r="Q187" s="32" t="s">
        <v>293</v>
      </c>
      <c r="R187" s="73" t="s">
        <v>293</v>
      </c>
      <c r="U187" s="47">
        <f>IF(Bestellungen!$Q187="Ja",Bestellungen!$P187,0)</f>
        <v>0</v>
      </c>
      <c r="V187" s="79">
        <f>IF(Bestellungen!$R187="Ja",Tabelle1[[#This Row],[Spalte1]],0)</f>
        <v>0</v>
      </c>
      <c r="W187">
        <f>Tabelle1[[#This Row],[einzel]]+Tabelle1[[#This Row],[Klasse]]+Tabelle1[[#This Row],[gratis]]</f>
        <v>0</v>
      </c>
    </row>
    <row r="188" spans="1:23" x14ac:dyDescent="0.25">
      <c r="A188" s="75" t="s">
        <v>510</v>
      </c>
      <c r="F188" s="66"/>
      <c r="G188" s="66"/>
      <c r="H188" s="66"/>
      <c r="L188" s="67"/>
      <c r="M188" s="67"/>
      <c r="N188" s="67"/>
      <c r="O188" s="14"/>
      <c r="P188" s="64">
        <f>Bestellungen!$F188*8+Bestellungen!$G188*6+Bestellungen!$I188*8+Bestellungen!$J188*6+Bestellungen!$L188*15+Bestellungen!$M188*10+Bestellungen!$O188</f>
        <v>0</v>
      </c>
      <c r="Q188" s="32" t="s">
        <v>293</v>
      </c>
      <c r="R188" s="73" t="s">
        <v>293</v>
      </c>
      <c r="U188" s="47">
        <f>IF(Bestellungen!$Q188="Ja",Bestellungen!$P188,0)</f>
        <v>0</v>
      </c>
      <c r="V188" s="79">
        <f>IF(Bestellungen!$R188="Ja",Tabelle1[[#This Row],[Spalte1]],0)</f>
        <v>0</v>
      </c>
      <c r="W188">
        <f>Tabelle1[[#This Row],[einzel]]+Tabelle1[[#This Row],[Klasse]]+Tabelle1[[#This Row],[gratis]]</f>
        <v>0</v>
      </c>
    </row>
    <row r="189" spans="1:23" x14ac:dyDescent="0.25">
      <c r="A189" s="75" t="s">
        <v>511</v>
      </c>
      <c r="F189" s="23"/>
      <c r="G189" s="23"/>
      <c r="H189" s="23"/>
      <c r="L189" s="24"/>
      <c r="M189" s="24"/>
      <c r="N189" s="24"/>
      <c r="P189" s="64">
        <f>Bestellungen!$F189*8+Bestellungen!$G189*6+Bestellungen!$I189*8+Bestellungen!$J189*6+Bestellungen!$L189*15+Bestellungen!$M189*10+Bestellungen!$O189</f>
        <v>0</v>
      </c>
      <c r="Q189" s="32" t="s">
        <v>293</v>
      </c>
      <c r="R189" s="73" t="s">
        <v>293</v>
      </c>
      <c r="U189" s="47">
        <f>IF(Bestellungen!$Q189="Ja",Bestellungen!$P189,0)</f>
        <v>0</v>
      </c>
      <c r="V189" s="79">
        <f>IF(Bestellungen!$R189="Ja",Tabelle1[[#This Row],[Spalte1]],0)</f>
        <v>0</v>
      </c>
      <c r="W189">
        <f>Tabelle1[[#This Row],[einzel]]+Tabelle1[[#This Row],[Klasse]]+Tabelle1[[#This Row],[gratis]]</f>
        <v>0</v>
      </c>
    </row>
    <row r="190" spans="1:23" x14ac:dyDescent="0.25">
      <c r="A190" s="75" t="s">
        <v>512</v>
      </c>
      <c r="F190" s="66"/>
      <c r="G190" s="66"/>
      <c r="H190" s="66"/>
      <c r="L190" s="67"/>
      <c r="M190" s="67"/>
      <c r="N190" s="67"/>
      <c r="O190" s="14"/>
      <c r="P190" s="64">
        <f>Bestellungen!$F190*8+Bestellungen!$G190*6+Bestellungen!$I190*8+Bestellungen!$J190*6+Bestellungen!$L190*15+Bestellungen!$M190*10+Bestellungen!$O190</f>
        <v>0</v>
      </c>
      <c r="Q190" s="32" t="s">
        <v>293</v>
      </c>
      <c r="R190" s="73" t="s">
        <v>293</v>
      </c>
      <c r="U190" s="47">
        <f>IF(Bestellungen!$Q190="Ja",Bestellungen!$P190,0)</f>
        <v>0</v>
      </c>
      <c r="V190" s="79">
        <f>IF(Bestellungen!$R190="Ja",Tabelle1[[#This Row],[Spalte1]],0)</f>
        <v>0</v>
      </c>
      <c r="W190">
        <f>Tabelle1[[#This Row],[einzel]]+Tabelle1[[#This Row],[Klasse]]+Tabelle1[[#This Row],[gratis]]</f>
        <v>0</v>
      </c>
    </row>
    <row r="191" spans="1:23" x14ac:dyDescent="0.25">
      <c r="A191" s="75" t="s">
        <v>513</v>
      </c>
      <c r="F191" s="66"/>
      <c r="G191" s="66"/>
      <c r="H191" s="66"/>
      <c r="L191" s="67"/>
      <c r="M191" s="67"/>
      <c r="N191" s="67"/>
      <c r="O191" s="14"/>
      <c r="P191" s="64">
        <f>Bestellungen!$F191*8+Bestellungen!$G191*6+Bestellungen!$I191*8+Bestellungen!$J191*6+Bestellungen!$L191*15+Bestellungen!$M191*10+Bestellungen!$O191</f>
        <v>0</v>
      </c>
      <c r="Q191" s="32" t="s">
        <v>293</v>
      </c>
      <c r="R191" s="73" t="s">
        <v>293</v>
      </c>
      <c r="U191" s="47">
        <f>IF(Bestellungen!$Q191="Ja",Bestellungen!$P191,0)</f>
        <v>0</v>
      </c>
      <c r="V191" s="79">
        <f>IF(Bestellungen!$R191="Ja",Tabelle1[[#This Row],[Spalte1]],0)</f>
        <v>0</v>
      </c>
      <c r="W191">
        <f>Tabelle1[[#This Row],[einzel]]+Tabelle1[[#This Row],[Klasse]]+Tabelle1[[#This Row],[gratis]]</f>
        <v>0</v>
      </c>
    </row>
    <row r="192" spans="1:23" x14ac:dyDescent="0.25">
      <c r="F192" s="23"/>
      <c r="G192" s="23"/>
      <c r="H192" s="23"/>
      <c r="L192" s="24"/>
      <c r="M192" s="24"/>
      <c r="N192" s="24"/>
      <c r="P192" s="64">
        <f>Bestellungen!$F192*8+Bestellungen!$G192*6+Bestellungen!$I192*8+Bestellungen!$J192*6+Bestellungen!$L192*15+Bestellungen!$M192*10+Bestellungen!$O192</f>
        <v>0</v>
      </c>
      <c r="Q192" s="32" t="s">
        <v>293</v>
      </c>
      <c r="R192" s="73" t="s">
        <v>293</v>
      </c>
      <c r="V192" s="79">
        <f>IF(Bestellungen!$R192="Ja",Tabelle1[[#This Row],[Spalte1]],0)</f>
        <v>0</v>
      </c>
      <c r="W192">
        <f>Tabelle1[[#This Row],[einzel]]+Tabelle1[[#This Row],[Klasse]]+Tabelle1[[#This Row],[gratis]]</f>
        <v>0</v>
      </c>
    </row>
    <row r="193" spans="6:16" x14ac:dyDescent="0.25">
      <c r="F193" s="23"/>
      <c r="G193" s="23"/>
      <c r="H193" s="23"/>
      <c r="L193" s="24"/>
      <c r="M193" s="24"/>
      <c r="N193" s="24"/>
      <c r="O193" s="14"/>
      <c r="P193" s="14"/>
    </row>
  </sheetData>
  <mergeCells count="3">
    <mergeCell ref="F1:H1"/>
    <mergeCell ref="I1:K1"/>
    <mergeCell ref="L1:N1"/>
  </mergeCells>
  <phoneticPr fontId="16" type="noConversion"/>
  <conditionalFormatting sqref="O2:O34">
    <cfRule type="containsBlanks" dxfId="5" priority="4">
      <formula>LEN(TRIM(O2))=0</formula>
    </cfRule>
  </conditionalFormatting>
  <conditionalFormatting sqref="Q33:Q192">
    <cfRule type="containsText" dxfId="4" priority="1" operator="containsText" text="Ja">
      <formula>NOT(ISERROR(SEARCH("Ja",Q33)))</formula>
    </cfRule>
    <cfRule type="containsText" dxfId="3" priority="2" operator="containsText" text="nein">
      <formula>NOT(ISERROR(SEARCH("nein",Q33)))</formula>
    </cfRule>
  </conditionalFormatting>
  <conditionalFormatting sqref="Q3:R32 R33:R192">
    <cfRule type="containsText" dxfId="2" priority="11" operator="containsText" text="Ja">
      <formula>NOT(ISERROR(SEARCH("Ja",Q3)))</formula>
    </cfRule>
    <cfRule type="containsText" dxfId="1" priority="12" operator="containsText" text="nein">
      <formula>NOT(ISERROR(SEARCH("nein",Q3)))</formula>
    </cfRule>
  </conditionalFormatting>
  <dataValidations count="1">
    <dataValidation type="list" allowBlank="1" showInputMessage="1" showErrorMessage="1" sqref="Q3:R192" xr:uid="{3F7F695B-1FC7-45E8-96E8-D8F6E9A6CD95}">
      <formula1>"Ja,nein"</formula1>
    </dataValidation>
  </dataValidations>
  <hyperlinks>
    <hyperlink ref="T26" r:id="rId1" xr:uid="{1E563D5B-F432-4A7A-AA51-393145126BEA}"/>
    <hyperlink ref="T25" r:id="rId2" xr:uid="{16E75CB8-0992-45CA-8315-9671E6BBFE84}"/>
    <hyperlink ref="T29" r:id="rId3" display="mailto:verena.prevolnik@edu.uni-graz.at" xr:uid="{01397F7C-1E4F-4BE7-AAD6-2A3258B391A1}"/>
    <hyperlink ref="T31" r:id="rId4" xr:uid="{49A4AF59-9C0C-4182-A720-2C89EEFAE6A8}"/>
    <hyperlink ref="T30" r:id="rId5" xr:uid="{C0D2A60E-44E2-42C3-9C11-01AED0C8B0E9}"/>
    <hyperlink ref="T35" r:id="rId6" xr:uid="{0A702574-F9B1-3B48-9EC9-8E2900907ACC}"/>
    <hyperlink ref="T39" r:id="rId7" xr:uid="{AB354796-8285-4B97-83E6-BF255C51344F}"/>
    <hyperlink ref="T37" r:id="rId8" xr:uid="{F0CE25C5-1432-4D89-B763-10A475A853C0}"/>
  </hyperlinks>
  <pageMargins left="0.7" right="0.7" top="0.78740157499999996" bottom="0.78740157499999996" header="0.3" footer="0.3"/>
  <pageSetup paperSize="9" orientation="portrait" r:id="rId9"/>
  <tableParts count="1">
    <tablePart r:id="rId10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9705ED58-983F-4E80-B0CA-AAE9C2C95E78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Q33:Q34 R33:R192 Q3:R32</xm:sqref>
        </x14:conditionalFormatting>
        <x14:conditionalFormatting xmlns:xm="http://schemas.microsoft.com/office/excel/2006/main">
          <x14:cfRule type="iconSet" priority="3" id="{132D59D7-BA64-4D0F-879E-A82686DC6087}">
            <x14:iconSet iconSet="3Symbols2" custom="1">
              <x14:cfvo type="percent">
                <xm:f>0</xm:f>
              </x14:cfvo>
              <x14:cfvo type="percent">
                <xm:f>"""nein"""</xm:f>
              </x14:cfvo>
              <x14:cfvo type="percent">
                <xm:f>67</xm:f>
              </x14:cfvo>
              <x14:cfIcon iconSet="3Symbols2" iconId="0"/>
              <x14:cfIcon iconSet="3Symbols2" iconId="0"/>
              <x14:cfIcon iconSet="3Symbols2" iconId="2"/>
            </x14:iconSet>
          </x14:cfRule>
          <xm:sqref>Q35:Q192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BCF75-41EB-47F6-9B3E-AD5B32F6F40B}">
  <dimension ref="A1:O37"/>
  <sheetViews>
    <sheetView tabSelected="1" topLeftCell="D1" workbookViewId="0">
      <selection activeCell="J19" sqref="J19"/>
    </sheetView>
  </sheetViews>
  <sheetFormatPr baseColWidth="10" defaultColWidth="10.7109375" defaultRowHeight="15" x14ac:dyDescent="0.25"/>
  <cols>
    <col min="1" max="1" width="14.42578125" customWidth="1"/>
    <col min="2" max="2" width="16.28515625" customWidth="1"/>
    <col min="3" max="3" width="14.5703125" customWidth="1"/>
    <col min="7" max="7" width="18.28515625" customWidth="1"/>
    <col min="8" max="8" width="12.42578125" bestFit="1" customWidth="1"/>
    <col min="9" max="9" width="14.5703125" bestFit="1" customWidth="1"/>
    <col min="10" max="10" width="25.28515625" customWidth="1"/>
    <col min="12" max="12" width="11.85546875" bestFit="1" customWidth="1"/>
    <col min="13" max="15" width="10.85546875" bestFit="1" customWidth="1"/>
  </cols>
  <sheetData>
    <row r="1" spans="1:15" x14ac:dyDescent="0.25">
      <c r="G1" s="113" t="s">
        <v>19</v>
      </c>
      <c r="H1" s="113"/>
      <c r="I1" s="113"/>
      <c r="J1" s="113"/>
      <c r="L1" s="114" t="s">
        <v>514</v>
      </c>
      <c r="M1" s="114"/>
      <c r="N1" s="114"/>
      <c r="O1" s="114"/>
    </row>
    <row r="2" spans="1:15" x14ac:dyDescent="0.25">
      <c r="A2" s="115" t="s">
        <v>515</v>
      </c>
      <c r="B2" s="116"/>
      <c r="C2" s="115" t="s">
        <v>516</v>
      </c>
      <c r="D2" s="115"/>
      <c r="G2" s="5" t="s">
        <v>517</v>
      </c>
      <c r="H2" s="5" t="s">
        <v>518</v>
      </c>
      <c r="I2" s="5" t="s">
        <v>519</v>
      </c>
      <c r="J2" s="5" t="s">
        <v>520</v>
      </c>
      <c r="L2" s="104" t="s">
        <v>517</v>
      </c>
      <c r="M2" s="104" t="s">
        <v>518</v>
      </c>
      <c r="N2" s="104" t="s">
        <v>519</v>
      </c>
      <c r="O2" s="104" t="s">
        <v>520</v>
      </c>
    </row>
    <row r="3" spans="1:15" ht="16.5" thickBot="1" x14ac:dyDescent="0.3">
      <c r="A3" s="2" t="s">
        <v>521</v>
      </c>
      <c r="B3" s="8">
        <f>100+100+100+250-D3</f>
        <v>9</v>
      </c>
      <c r="C3" s="2" t="s">
        <v>521</v>
      </c>
      <c r="D3" s="2">
        <f>SUM(Tabelle1[[einzel5]:[gratis7]])</f>
        <v>541</v>
      </c>
      <c r="G3">
        <f>SUM(Tabelle1[Berechnung])</f>
        <v>11021.100000000002</v>
      </c>
      <c r="H3">
        <f>Tabelle7[[#Totals],[Ausgaben Lis]]</f>
        <v>4044.16</v>
      </c>
      <c r="I3">
        <f>Tabelle79[[#Totals],[Ausgaben Laura]]</f>
        <v>300.52999999999997</v>
      </c>
      <c r="J3" s="11">
        <f>G3-H3-I3</f>
        <v>6676.4100000000026</v>
      </c>
      <c r="L3" s="105">
        <f>SUM(Bestellungen!$P$3:$P$242)</f>
        <v>12559.100000000002</v>
      </c>
      <c r="M3" s="106">
        <f>Tabelle7[[#Totals],[Ausgaben Lis]]</f>
        <v>4044.16</v>
      </c>
      <c r="N3" s="106">
        <f>Tabelle79[[#Totals],[Ausgaben Laura]]</f>
        <v>300.52999999999997</v>
      </c>
      <c r="O3" s="107">
        <f>L3-M3-N3</f>
        <v>8214.4100000000017</v>
      </c>
    </row>
    <row r="4" spans="1:15" ht="16.5" thickTop="1" x14ac:dyDescent="0.25">
      <c r="A4" s="6" t="s">
        <v>522</v>
      </c>
      <c r="B4" s="9">
        <f>250+100-D4</f>
        <v>66</v>
      </c>
      <c r="C4" s="6" t="s">
        <v>522</v>
      </c>
      <c r="D4" s="6">
        <f>SUM(Tabelle1[[einzel2]:[gratis4]])</f>
        <v>284</v>
      </c>
      <c r="F4" s="56" t="s">
        <v>523</v>
      </c>
      <c r="G4" s="85">
        <f>G3-H3-Tabelle2[[#Totals],[Einnahme]]-Tabelle3[[#Totals],[Betrag]]+K17</f>
        <v>3338.2050000000022</v>
      </c>
      <c r="H4" s="60">
        <v>0.5</v>
      </c>
      <c r="I4" s="61" t="s">
        <v>524</v>
      </c>
      <c r="J4" s="84">
        <f>J3*H4</f>
        <v>3338.2050000000013</v>
      </c>
      <c r="L4" s="106"/>
      <c r="M4" s="108">
        <v>0.5</v>
      </c>
      <c r="N4" s="109" t="s">
        <v>524</v>
      </c>
      <c r="O4" s="109">
        <f>O3*M4</f>
        <v>4107.2050000000008</v>
      </c>
    </row>
    <row r="5" spans="1:15" ht="15.75" x14ac:dyDescent="0.25">
      <c r="A5" s="7" t="s">
        <v>525</v>
      </c>
      <c r="B5" s="10">
        <f>250+500+500-D5</f>
        <v>387</v>
      </c>
      <c r="C5" s="7" t="s">
        <v>525</v>
      </c>
      <c r="D5" s="7">
        <f>SUM(Tabelle1[[einzel]:[gratis]])</f>
        <v>863</v>
      </c>
      <c r="F5" s="56" t="s">
        <v>526</v>
      </c>
      <c r="G5" s="85">
        <f>Tabelle2[[#Totals],[Einnahme]]-Tabelle79[[#Totals],[Ausgaben Laura]]+Tabelle3[[#Totals],[Betrag]]-K16+K18</f>
        <v>3338.2050000000004</v>
      </c>
      <c r="H5" s="60">
        <v>0.5</v>
      </c>
      <c r="I5" s="61" t="s">
        <v>527</v>
      </c>
      <c r="J5" s="84">
        <f>J3*H5</f>
        <v>3338.2050000000013</v>
      </c>
      <c r="L5" s="106"/>
      <c r="M5" s="108">
        <v>0.5</v>
      </c>
      <c r="N5" s="109" t="s">
        <v>527</v>
      </c>
      <c r="O5" s="109">
        <f>O3*M5</f>
        <v>4107.2050000000008</v>
      </c>
    </row>
    <row r="6" spans="1:15" x14ac:dyDescent="0.25">
      <c r="F6" s="57" t="s">
        <v>528</v>
      </c>
      <c r="G6" s="86"/>
    </row>
    <row r="9" spans="1:15" x14ac:dyDescent="0.25">
      <c r="A9" t="s">
        <v>518</v>
      </c>
      <c r="D9" t="s">
        <v>519</v>
      </c>
    </row>
    <row r="10" spans="1:15" x14ac:dyDescent="0.25">
      <c r="A10" s="4" t="s">
        <v>529</v>
      </c>
      <c r="B10" s="4" t="s">
        <v>518</v>
      </c>
      <c r="D10" s="4" t="s">
        <v>529</v>
      </c>
      <c r="E10" s="4" t="s">
        <v>519</v>
      </c>
      <c r="F10" s="3"/>
      <c r="G10" s="3" t="s">
        <v>530</v>
      </c>
      <c r="H10" t="s">
        <v>531</v>
      </c>
      <c r="J10" t="s">
        <v>532</v>
      </c>
      <c r="K10" t="s">
        <v>533</v>
      </c>
    </row>
    <row r="11" spans="1:15" x14ac:dyDescent="0.25">
      <c r="A11" s="12" t="s">
        <v>17</v>
      </c>
      <c r="B11" s="12">
        <v>73.36</v>
      </c>
      <c r="D11" s="12" t="s">
        <v>17</v>
      </c>
      <c r="E11" s="82">
        <v>7.36</v>
      </c>
      <c r="F11" s="3"/>
      <c r="G11" s="55">
        <v>45082</v>
      </c>
      <c r="H11" s="1">
        <v>136</v>
      </c>
      <c r="J11" t="s">
        <v>534</v>
      </c>
    </row>
    <row r="12" spans="1:15" x14ac:dyDescent="0.25">
      <c r="A12" s="58" t="s">
        <v>535</v>
      </c>
      <c r="B12" s="58">
        <v>390</v>
      </c>
      <c r="D12" s="3" t="s">
        <v>536</v>
      </c>
      <c r="E12" s="83">
        <v>6.48</v>
      </c>
      <c r="F12" s="3"/>
      <c r="G12" s="55">
        <v>45118</v>
      </c>
      <c r="H12" s="1">
        <v>15</v>
      </c>
      <c r="J12" s="59">
        <v>45290</v>
      </c>
      <c r="K12" s="57">
        <v>2000</v>
      </c>
    </row>
    <row r="13" spans="1:15" x14ac:dyDescent="0.25">
      <c r="A13" s="13" t="s">
        <v>537</v>
      </c>
      <c r="B13" s="13">
        <v>705.6</v>
      </c>
      <c r="D13" t="s">
        <v>17</v>
      </c>
      <c r="E13" s="1">
        <v>33.619999999999997</v>
      </c>
      <c r="F13" s="3"/>
      <c r="G13" s="3" t="s">
        <v>232</v>
      </c>
      <c r="H13" s="1">
        <v>410</v>
      </c>
      <c r="J13" t="s">
        <v>538</v>
      </c>
      <c r="K13">
        <f>SUBTOTAL(109,Tabelle3[Betrag])</f>
        <v>2000</v>
      </c>
    </row>
    <row r="14" spans="1:15" x14ac:dyDescent="0.25">
      <c r="A14" s="13" t="s">
        <v>539</v>
      </c>
      <c r="B14" s="13">
        <v>339.6</v>
      </c>
      <c r="D14" t="s">
        <v>17</v>
      </c>
      <c r="E14" s="1">
        <f>16.81+11.4+3.25</f>
        <v>31.46</v>
      </c>
      <c r="G14" t="s">
        <v>540</v>
      </c>
      <c r="H14" s="1">
        <v>366</v>
      </c>
    </row>
    <row r="15" spans="1:15" x14ac:dyDescent="0.25">
      <c r="A15" t="s">
        <v>535</v>
      </c>
      <c r="B15">
        <v>702</v>
      </c>
      <c r="D15" t="s">
        <v>17</v>
      </c>
      <c r="E15" s="1">
        <v>11.44</v>
      </c>
      <c r="G15" t="s">
        <v>232</v>
      </c>
      <c r="H15" s="1">
        <v>390</v>
      </c>
      <c r="J15" s="118" t="s">
        <v>560</v>
      </c>
      <c r="K15" s="91"/>
      <c r="L15" s="91"/>
    </row>
    <row r="16" spans="1:15" x14ac:dyDescent="0.25">
      <c r="A16" s="81" t="s">
        <v>539</v>
      </c>
      <c r="B16" s="76">
        <v>915.6</v>
      </c>
      <c r="D16" t="s">
        <v>17</v>
      </c>
      <c r="E16" s="1">
        <v>3</v>
      </c>
      <c r="G16" t="s">
        <v>541</v>
      </c>
      <c r="H16" s="1">
        <v>548</v>
      </c>
      <c r="J16" s="91"/>
      <c r="K16" s="91">
        <v>452.53</v>
      </c>
      <c r="L16" s="91"/>
    </row>
    <row r="17" spans="1:12" x14ac:dyDescent="0.25">
      <c r="A17" t="s">
        <v>539</v>
      </c>
      <c r="B17">
        <v>912</v>
      </c>
      <c r="D17" t="s">
        <v>542</v>
      </c>
      <c r="E17" s="1">
        <v>6.5</v>
      </c>
      <c r="G17" t="s">
        <v>538</v>
      </c>
      <c r="H17" s="14">
        <f>SUBTOTAL(109,Tabelle2[Einnahme])</f>
        <v>1865</v>
      </c>
      <c r="J17" s="91" t="s">
        <v>558</v>
      </c>
      <c r="K17" s="117">
        <f>K16/2</f>
        <v>226.26499999999999</v>
      </c>
      <c r="L17" s="91"/>
    </row>
    <row r="18" spans="1:12" x14ac:dyDescent="0.25">
      <c r="A18" t="s">
        <v>17</v>
      </c>
      <c r="B18">
        <v>6</v>
      </c>
      <c r="D18" t="s">
        <v>17</v>
      </c>
      <c r="E18" s="1">
        <v>9.75</v>
      </c>
      <c r="J18" s="91" t="s">
        <v>559</v>
      </c>
      <c r="K18" s="117">
        <f>K16/2</f>
        <v>226.26499999999999</v>
      </c>
      <c r="L18" s="91"/>
    </row>
    <row r="19" spans="1:12" x14ac:dyDescent="0.25">
      <c r="A19" t="s">
        <v>538</v>
      </c>
      <c r="B19">
        <f>SUBTOTAL(109,Tabelle7[Ausgaben Lis])</f>
        <v>4044.16</v>
      </c>
      <c r="D19" t="s">
        <v>17</v>
      </c>
      <c r="E19" s="1">
        <v>3.25</v>
      </c>
    </row>
    <row r="20" spans="1:12" x14ac:dyDescent="0.25">
      <c r="D20" t="s">
        <v>17</v>
      </c>
      <c r="E20" s="1">
        <v>11.22</v>
      </c>
    </row>
    <row r="21" spans="1:12" x14ac:dyDescent="0.25">
      <c r="A21" s="89" t="s">
        <v>543</v>
      </c>
      <c r="B21" s="90" t="s">
        <v>544</v>
      </c>
      <c r="D21" t="s">
        <v>17</v>
      </c>
      <c r="E21" s="1">
        <v>6.5</v>
      </c>
    </row>
    <row r="22" spans="1:12" x14ac:dyDescent="0.25">
      <c r="A22" s="89" t="s">
        <v>545</v>
      </c>
      <c r="B22" s="89">
        <v>45</v>
      </c>
      <c r="D22" t="s">
        <v>17</v>
      </c>
      <c r="E22" s="1">
        <f>6.5+29.74</f>
        <v>36.239999999999995</v>
      </c>
    </row>
    <row r="23" spans="1:12" x14ac:dyDescent="0.25">
      <c r="A23" s="89" t="s">
        <v>546</v>
      </c>
      <c r="B23" s="89">
        <v>17</v>
      </c>
      <c r="D23" t="s">
        <v>17</v>
      </c>
      <c r="E23" s="1">
        <f>4.75+3.25+13+6.5+3.5+11.44</f>
        <v>42.44</v>
      </c>
    </row>
    <row r="24" spans="1:12" x14ac:dyDescent="0.25">
      <c r="A24" s="89" t="s">
        <v>547</v>
      </c>
      <c r="B24" s="89">
        <v>32</v>
      </c>
      <c r="D24" t="s">
        <v>17</v>
      </c>
      <c r="E24" s="1">
        <f>3.25+3.25</f>
        <v>6.5</v>
      </c>
    </row>
    <row r="25" spans="1:12" x14ac:dyDescent="0.25">
      <c r="A25" s="89" t="s">
        <v>548</v>
      </c>
      <c r="B25" s="89">
        <v>14</v>
      </c>
      <c r="D25" t="s">
        <v>536</v>
      </c>
      <c r="E25" s="1">
        <v>8.8800000000000008</v>
      </c>
    </row>
    <row r="26" spans="1:12" x14ac:dyDescent="0.25">
      <c r="A26" s="5" t="s">
        <v>549</v>
      </c>
      <c r="D26" t="s">
        <v>17</v>
      </c>
      <c r="E26" s="1">
        <f>5.4+3.25+5.4+5.4+3.25</f>
        <v>22.700000000000003</v>
      </c>
    </row>
    <row r="27" spans="1:12" x14ac:dyDescent="0.25">
      <c r="A27" s="5" t="s">
        <v>550</v>
      </c>
      <c r="B27" s="7">
        <f>250+500+500</f>
        <v>1250</v>
      </c>
      <c r="D27" t="s">
        <v>542</v>
      </c>
      <c r="E27" s="1">
        <v>4.47</v>
      </c>
    </row>
    <row r="28" spans="1:12" x14ac:dyDescent="0.25">
      <c r="A28" s="5" t="s">
        <v>551</v>
      </c>
      <c r="B28" s="7">
        <f>B27-SUM(Bestellungen!V:V)</f>
        <v>390</v>
      </c>
      <c r="D28" t="s">
        <v>542</v>
      </c>
      <c r="E28" s="1">
        <v>4.47</v>
      </c>
    </row>
    <row r="29" spans="1:12" x14ac:dyDescent="0.25">
      <c r="A29" s="5" t="s">
        <v>552</v>
      </c>
      <c r="B29" s="7">
        <v>438</v>
      </c>
      <c r="D29" t="s">
        <v>17</v>
      </c>
      <c r="E29" s="1">
        <v>33.28</v>
      </c>
    </row>
    <row r="30" spans="1:12" x14ac:dyDescent="0.25">
      <c r="D30" t="s">
        <v>17</v>
      </c>
      <c r="E30" s="1">
        <v>4.47</v>
      </c>
      <c r="G30" s="14"/>
    </row>
    <row r="31" spans="1:12" x14ac:dyDescent="0.25">
      <c r="A31" s="2" t="s">
        <v>553</v>
      </c>
      <c r="B31" s="2">
        <v>300</v>
      </c>
      <c r="D31" t="s">
        <v>542</v>
      </c>
      <c r="E31" s="1">
        <v>6.5</v>
      </c>
    </row>
    <row r="32" spans="1:12" x14ac:dyDescent="0.25">
      <c r="A32" s="2" t="s">
        <v>554</v>
      </c>
      <c r="B32" s="2"/>
      <c r="E32" s="1"/>
    </row>
    <row r="33" spans="1:5" x14ac:dyDescent="0.25">
      <c r="A33" s="2" t="s">
        <v>555</v>
      </c>
      <c r="B33" s="2"/>
      <c r="E33" s="1"/>
    </row>
    <row r="35" spans="1:5" x14ac:dyDescent="0.25">
      <c r="A35" s="6" t="s">
        <v>556</v>
      </c>
      <c r="B35" s="6">
        <v>250</v>
      </c>
    </row>
    <row r="36" spans="1:5" x14ac:dyDescent="0.25">
      <c r="A36" s="6" t="s">
        <v>557</v>
      </c>
      <c r="B36" s="6"/>
      <c r="D36" t="s">
        <v>538</v>
      </c>
      <c r="E36" s="14">
        <f>SUBTOTAL(109,Tabelle79[Ausgaben Laura])</f>
        <v>300.52999999999997</v>
      </c>
    </row>
    <row r="37" spans="1:5" x14ac:dyDescent="0.25">
      <c r="A37" s="6" t="s">
        <v>555</v>
      </c>
      <c r="B37" s="6"/>
    </row>
  </sheetData>
  <mergeCells count="4">
    <mergeCell ref="G1:J1"/>
    <mergeCell ref="L1:O1"/>
    <mergeCell ref="C2:D2"/>
    <mergeCell ref="A2:B2"/>
  </mergeCells>
  <phoneticPr fontId="16" type="noConversion"/>
  <conditionalFormatting sqref="B3:B5">
    <cfRule type="cellIs" dxfId="0" priority="1" operator="lessThan">
      <formula>1</formula>
    </cfRule>
    <cfRule type="colorScale" priority="2">
      <colorScale>
        <cfvo type="num" val="&quot;&lt;=0&quot;"/>
        <cfvo type="max"/>
        <color rgb="FFFF7128"/>
        <color rgb="FFFFEF9C"/>
      </colorScale>
    </cfRule>
  </conditionalFormatting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Z b F V r n o M G 6 l A A A A 9 g A A A B I A H A B D b 2 5 m a W c v U G F j a 2 F n Z S 5 4 b W w g o h g A K K A U A A A A A A A A A A A A A A A A A A A A A A A A A A A A h Y 9 N D o I w G E S v Q r q n P 0 i M I R 8 l x q 0 k J h r j t i k V G q E Y W i x 3 c + G R v I I Y R d 2 5 n D d v M X O / 3 i A b m j q 4 q M 7 q 1 q S I Y Y o C Z W R b a F O m q H f H c I E y D h s h T 6 J U w S g b m w y 2 S F H l 3 D k h x H u P / Q y 3 X U k i S h k 5 5 O u t r F Q j 0 E f W / + V Q G + u E k Q p x 2 L / G 8 A g z N s c x j T E F M k H I t f k K 0 b j 3 2 f 5 A W P W 1 6 z v F C x U u d 0 C m C O T 9 g T 8 A U E s D B B Q A A g A I A L W W x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1 l s V W K I p H u A 4 A A A A R A A A A E w A c A E Z v c m 1 1 b G F z L 1 N l Y 3 R p b 2 4 x L m 0 g o h g A K K A U A A A A A A A A A A A A A A A A A A A A A A A A A A A A K 0 5 N L s n M z 1 M I h t C G 1 g B Q S w E C L Q A U A A I A C A C 1 l s V W u e g w b q U A A A D 2 A A A A E g A A A A A A A A A A A A A A A A A A A A A A Q 2 9 u Z m l n L 1 B h Y 2 t h Z 2 U u e G 1 s U E s B A i 0 A F A A C A A g A t Z b F V g / K 6 a u k A A A A 6 Q A A A B M A A A A A A A A A A A A A A A A A 8 Q A A A F t D b 2 5 0 Z W 5 0 X 1 R 5 c G V z X S 5 4 b W x Q S w E C L Q A U A A I A C A C 1 l s V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1 f w 0 x B / e E u s q Y s m b D K d y Q A A A A A C A A A A A A A Q Z g A A A A E A A C A A A A A Q f i c e n d d i f T Z i x Z f 2 m b T t b 6 t k q 8 c 5 w i 6 y l t h l w X i G v g A A A A A O g A A A A A I A A C A A A A C x 4 Z 4 F G E 7 K b b H L Q R I 2 q R J y Z f o x a / a M F 7 w K J j U 9 w 0 8 B g 1 A A A A D n P J I l w G l 2 e v A 7 X X 8 / l d S P N H L K M I N l L N F A 1 8 Z 1 c + H K f K R J m s q 2 0 Z a g l q H k o j Y x S u d F C / 8 6 7 U i P 6 Z 1 S R e A 0 1 i 0 6 d B q H X j p L 0 y F H T a P f G M u E F k A A A A C W V t H 8 3 7 r w 4 J u o m A p R L 7 / 8 e B u A r k H M P L 6 x s O j B k t o X / 6 n l 3 V + v K x d h V V Y / + i x W r h t B l d K u h 4 T w m 6 F j S U A D d t R C < / D a t a M a s h u p > 
</file>

<file path=customXml/itemProps1.xml><?xml version="1.0" encoding="utf-8"?>
<ds:datastoreItem xmlns:ds="http://schemas.openxmlformats.org/officeDocument/2006/customXml" ds:itemID="{201F364D-446E-49FD-BA2F-5720D45F737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Bestellungen</vt:lpstr>
      <vt:lpstr>Übersicht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Bergmann</dc:creator>
  <cp:keywords/>
  <dc:description/>
  <cp:lastModifiedBy>Bergmann Laura</cp:lastModifiedBy>
  <cp:revision/>
  <dcterms:created xsi:type="dcterms:W3CDTF">2023-05-22T18:39:26Z</dcterms:created>
  <dcterms:modified xsi:type="dcterms:W3CDTF">2024-03-08T07:45:04Z</dcterms:modified>
  <cp:category/>
  <cp:contentStatus/>
</cp:coreProperties>
</file>