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DieseArbeitsmappe" autoCompressPictures="0"/>
  <mc:AlternateContent xmlns:mc="http://schemas.openxmlformats.org/markup-compatibility/2006">
    <mc:Choice Requires="x15">
      <x15ac:absPath xmlns:x15ac="http://schemas.microsoft.com/office/spreadsheetml/2010/11/ac" url="C:\Users\Lis\Documents\Lis\epep\"/>
    </mc:Choice>
  </mc:AlternateContent>
  <bookViews>
    <workbookView xWindow="-180" yWindow="-318" windowWidth="19200" windowHeight="11988" tabRatio="500" activeTab="1"/>
  </bookViews>
  <sheets>
    <sheet name="Schularbeitsplaner" sheetId="2" r:id="rId1"/>
    <sheet name="Beurteilungsblatt" sheetId="6" r:id="rId2"/>
  </sheets>
  <definedNames>
    <definedName name="_xlnm.Print_Area" localSheetId="1">Beurteilungsblatt!$B$7:$U$53</definedName>
    <definedName name="_xlnm.Print_Area" localSheetId="0">Schularbeitsplaner!$B$2:$G$33</definedName>
  </definedNames>
  <calcPr calcId="152511"/>
</workbook>
</file>

<file path=xl/calcChain.xml><?xml version="1.0" encoding="utf-8"?>
<calcChain xmlns="http://schemas.openxmlformats.org/spreadsheetml/2006/main">
  <c r="S24" i="6" l="1"/>
  <c r="S23" i="6"/>
  <c r="S22" i="6"/>
  <c r="S21" i="6"/>
  <c r="S20" i="6"/>
  <c r="E31" i="2" l="1"/>
  <c r="E30" i="2"/>
  <c r="F10" i="2"/>
  <c r="F23" i="2" l="1"/>
  <c r="F16" i="2"/>
  <c r="G53" i="6" l="1"/>
  <c r="L53" i="6"/>
  <c r="F52" i="6" l="1"/>
  <c r="I52" i="6"/>
  <c r="J52" i="6"/>
  <c r="K52" i="6"/>
  <c r="E52" i="6"/>
  <c r="H8" i="6"/>
  <c r="H7" i="6"/>
  <c r="M33" i="6" l="1"/>
  <c r="M34" i="6"/>
  <c r="M36" i="6"/>
  <c r="M39" i="6"/>
  <c r="M40" i="6"/>
  <c r="M42" i="6"/>
  <c r="M43" i="6"/>
  <c r="M44" i="6"/>
  <c r="M45" i="6"/>
  <c r="M46" i="6"/>
  <c r="M47" i="6"/>
  <c r="M48" i="6"/>
  <c r="M49" i="6"/>
  <c r="M50" i="6"/>
  <c r="F31" i="2" l="1"/>
  <c r="F30" i="2"/>
  <c r="G23" i="2" l="1"/>
  <c r="G10" i="2"/>
  <c r="I18" i="2"/>
  <c r="I19" i="2"/>
  <c r="I20" i="2"/>
  <c r="I17" i="2"/>
  <c r="G16" i="2" l="1"/>
  <c r="D29" i="2"/>
  <c r="F29" i="2" s="1"/>
  <c r="D33" i="2"/>
  <c r="G30" i="6"/>
  <c r="H30" i="6" s="1"/>
  <c r="G32" i="6"/>
  <c r="H32" i="6" s="1"/>
  <c r="G33" i="6"/>
  <c r="H33" i="6" s="1"/>
  <c r="N33" i="6" s="1"/>
  <c r="G35" i="6"/>
  <c r="H35" i="6" s="1"/>
  <c r="G36" i="6"/>
  <c r="H36" i="6" s="1"/>
  <c r="N36" i="6" s="1"/>
  <c r="G40" i="6"/>
  <c r="H40" i="6" s="1"/>
  <c r="N40" i="6" s="1"/>
  <c r="G41" i="6"/>
  <c r="H41" i="6" s="1"/>
  <c r="G42" i="6"/>
  <c r="H42" i="6" s="1"/>
  <c r="N42" i="6" s="1"/>
  <c r="G43" i="6"/>
  <c r="H43" i="6" s="1"/>
  <c r="N43" i="6" s="1"/>
  <c r="G44" i="6"/>
  <c r="H44" i="6" s="1"/>
  <c r="N44" i="6" s="1"/>
  <c r="G45" i="6"/>
  <c r="H45" i="6" s="1"/>
  <c r="N45" i="6" s="1"/>
  <c r="G46" i="6"/>
  <c r="H46" i="6" s="1"/>
  <c r="N46" i="6" s="1"/>
  <c r="G47" i="6"/>
  <c r="H47" i="6" s="1"/>
  <c r="N47" i="6" s="1"/>
  <c r="G48" i="6"/>
  <c r="H48" i="6" s="1"/>
  <c r="N48" i="6" s="1"/>
  <c r="G49" i="6"/>
  <c r="H49" i="6" s="1"/>
  <c r="N49" i="6" s="1"/>
  <c r="G50" i="6"/>
  <c r="H50" i="6" s="1"/>
  <c r="N50" i="6" s="1"/>
  <c r="L32" i="6"/>
  <c r="M32" i="6" s="1"/>
  <c r="L33" i="6"/>
  <c r="L34" i="6"/>
  <c r="L36" i="6"/>
  <c r="L39" i="6"/>
  <c r="L40" i="6"/>
  <c r="L42" i="6"/>
  <c r="L43" i="6"/>
  <c r="L44" i="6"/>
  <c r="L45" i="6"/>
  <c r="L46" i="6"/>
  <c r="L47" i="6"/>
  <c r="L48" i="6"/>
  <c r="L49" i="6"/>
  <c r="L50" i="6"/>
  <c r="N32" i="6" l="1"/>
  <c r="K11" i="6"/>
  <c r="K20" i="6" s="1"/>
  <c r="K53" i="6" s="1"/>
  <c r="I51" i="6" s="1"/>
  <c r="J11" i="6"/>
  <c r="J20" i="6" s="1"/>
  <c r="J53" i="6" s="1"/>
  <c r="H51" i="6" s="1"/>
  <c r="K12" i="6"/>
  <c r="J12" i="6"/>
  <c r="C29" i="2"/>
  <c r="J13" i="6" l="1"/>
  <c r="J21" i="6" s="1"/>
  <c r="K13" i="6"/>
  <c r="K21" i="6" s="1"/>
  <c r="C23" i="2"/>
  <c r="L21" i="6" l="1"/>
  <c r="E23" i="2"/>
  <c r="I11" i="6"/>
  <c r="O19" i="6"/>
  <c r="N19" i="6"/>
  <c r="M19" i="6"/>
  <c r="H19" i="6"/>
  <c r="C10" i="2"/>
  <c r="E11" i="6" s="1"/>
  <c r="C16" i="2"/>
  <c r="B24" i="6"/>
  <c r="B25" i="6" s="1"/>
  <c r="B26" i="6" s="1"/>
  <c r="B27" i="6" s="1"/>
  <c r="B28" i="6" s="1"/>
  <c r="B29" i="6" s="1"/>
  <c r="B30" i="6" s="1"/>
  <c r="B31" i="6" s="1"/>
  <c r="B32" i="6" s="1"/>
  <c r="B33" i="6" s="1"/>
  <c r="B34" i="6" s="1"/>
  <c r="B35" i="6" s="1"/>
  <c r="B36" i="6" s="1"/>
  <c r="B37" i="6" s="1"/>
  <c r="B38" i="6" s="1"/>
  <c r="B39" i="6" s="1"/>
  <c r="B40" i="6" s="1"/>
  <c r="B41" i="6" s="1"/>
  <c r="B42" i="6" s="1"/>
  <c r="B43" i="6" s="1"/>
  <c r="B44" i="6" s="1"/>
  <c r="B45" i="6" s="1"/>
  <c r="B46" i="6" s="1"/>
  <c r="B47" i="6" s="1"/>
  <c r="B48" i="6" s="1"/>
  <c r="B49" i="6" s="1"/>
  <c r="B50" i="6" s="1"/>
  <c r="M18" i="2"/>
  <c r="M19" i="2"/>
  <c r="M20" i="2"/>
  <c r="M17" i="2"/>
  <c r="M12" i="2"/>
  <c r="M13" i="2"/>
  <c r="M14" i="2"/>
  <c r="M11" i="2"/>
  <c r="M24" i="2"/>
  <c r="M25" i="2"/>
  <c r="M26" i="2"/>
  <c r="M27" i="2"/>
  <c r="E16" i="2" l="1"/>
  <c r="F11" i="6"/>
  <c r="F20" i="6" s="1"/>
  <c r="F53" i="6" s="1"/>
  <c r="F51" i="6" s="1"/>
  <c r="I20" i="6"/>
  <c r="I53" i="6" s="1"/>
  <c r="G51" i="6" s="1"/>
  <c r="E20" i="6"/>
  <c r="E53" i="6" s="1"/>
  <c r="E51" i="6" s="1"/>
  <c r="E10" i="2"/>
  <c r="G29" i="2"/>
  <c r="M23" i="2"/>
  <c r="F14" i="2" l="1"/>
  <c r="F12" i="6"/>
  <c r="F13" i="6" l="1"/>
  <c r="F21" i="6" s="1"/>
  <c r="F24" i="2"/>
  <c r="F26" i="2"/>
  <c r="F27" i="2"/>
  <c r="I12" i="6"/>
  <c r="L30" i="6" s="1"/>
  <c r="F25" i="2"/>
  <c r="F20" i="2"/>
  <c r="F18" i="2"/>
  <c r="F17" i="2"/>
  <c r="F19" i="2"/>
  <c r="F11" i="2"/>
  <c r="F33" i="2"/>
  <c r="F12" i="2"/>
  <c r="E12" i="6"/>
  <c r="G39" i="6" s="1"/>
  <c r="F13" i="2"/>
  <c r="L37" i="6" l="1"/>
  <c r="L41" i="6"/>
  <c r="L35" i="6"/>
  <c r="G37" i="6"/>
  <c r="G38" i="6"/>
  <c r="G31" i="6"/>
  <c r="L31" i="6"/>
  <c r="L38" i="6"/>
  <c r="G34" i="6"/>
  <c r="G28" i="6"/>
  <c r="G29" i="6"/>
  <c r="L27" i="6"/>
  <c r="L29" i="6"/>
  <c r="L26" i="6"/>
  <c r="L28" i="6"/>
  <c r="G24" i="6"/>
  <c r="G23" i="6"/>
  <c r="G26" i="6"/>
  <c r="G27" i="6"/>
  <c r="G25" i="6"/>
  <c r="L24" i="6"/>
  <c r="L25" i="6"/>
  <c r="L23" i="6"/>
  <c r="I13" i="6"/>
  <c r="E13" i="6"/>
  <c r="E21" i="6" s="1"/>
  <c r="L52" i="6" l="1"/>
  <c r="G52" i="6"/>
  <c r="M13" i="6"/>
  <c r="I21" i="6"/>
  <c r="H13" i="6"/>
  <c r="G13" i="6" s="1"/>
  <c r="G21" i="6" s="1"/>
  <c r="H21" i="6" l="1"/>
  <c r="N13" i="6"/>
  <c r="N15" i="6" s="1"/>
  <c r="G15" i="6"/>
  <c r="H37" i="6" s="1"/>
  <c r="H15" i="6"/>
  <c r="M21" i="6"/>
  <c r="M15" i="6"/>
  <c r="M30" i="6" s="1"/>
  <c r="N30" i="6" s="1"/>
  <c r="M37" i="6" l="1"/>
  <c r="N37" i="6" s="1"/>
  <c r="M35" i="6"/>
  <c r="N35" i="6" s="1"/>
  <c r="O35" i="6" s="1"/>
  <c r="M41" i="6"/>
  <c r="N41" i="6" s="1"/>
  <c r="H31" i="6"/>
  <c r="H39" i="6"/>
  <c r="N39" i="6" s="1"/>
  <c r="L15" i="6"/>
  <c r="M31" i="6"/>
  <c r="M38" i="6"/>
  <c r="H34" i="6"/>
  <c r="N34" i="6" s="1"/>
  <c r="H38" i="6"/>
  <c r="N21" i="6"/>
  <c r="H28" i="6"/>
  <c r="H29" i="6"/>
  <c r="H27" i="6"/>
  <c r="H25" i="6"/>
  <c r="M27" i="6"/>
  <c r="M29" i="6"/>
  <c r="M24" i="6"/>
  <c r="M23" i="6"/>
  <c r="M28" i="6"/>
  <c r="M25" i="6"/>
  <c r="M26" i="6"/>
  <c r="H23" i="6"/>
  <c r="H24" i="6"/>
  <c r="H26" i="6"/>
  <c r="U14" i="6"/>
  <c r="S13" i="6" s="1"/>
  <c r="U10" i="6"/>
  <c r="O50" i="6"/>
  <c r="O49" i="6"/>
  <c r="O43" i="6"/>
  <c r="O48" i="6"/>
  <c r="O33" i="6"/>
  <c r="O46" i="6"/>
  <c r="O36" i="6"/>
  <c r="O41" i="6"/>
  <c r="O32" i="6"/>
  <c r="O42" i="6"/>
  <c r="O44" i="6"/>
  <c r="O45" i="6"/>
  <c r="O40" i="6"/>
  <c r="O47" i="6"/>
  <c r="N29" i="6" l="1"/>
  <c r="N31" i="6"/>
  <c r="N38" i="6"/>
  <c r="N23" i="6"/>
  <c r="H52" i="6"/>
  <c r="H53" i="6" s="1"/>
  <c r="M52" i="6"/>
  <c r="M53" i="6" s="1"/>
  <c r="N25" i="6"/>
  <c r="N28" i="6"/>
  <c r="N27" i="6"/>
  <c r="N26" i="6"/>
  <c r="N24" i="6"/>
  <c r="S12" i="6"/>
  <c r="U13" i="6" s="1"/>
  <c r="O37" i="6" s="1"/>
  <c r="S11" i="6"/>
  <c r="U12" i="6" s="1"/>
  <c r="S10" i="6"/>
  <c r="U11" i="6" s="1"/>
  <c r="O30" i="6" l="1"/>
  <c r="O31" i="6"/>
  <c r="O39" i="6"/>
  <c r="O38" i="6"/>
  <c r="O34" i="6"/>
  <c r="N52" i="6"/>
  <c r="N53" i="6" s="1"/>
  <c r="O25" i="6"/>
  <c r="O27" i="6"/>
  <c r="O29" i="6"/>
  <c r="O28" i="6"/>
  <c r="O26" i="6"/>
  <c r="O24" i="6"/>
  <c r="O23" i="6"/>
  <c r="S25" i="6" l="1"/>
  <c r="T20" i="6" s="1"/>
  <c r="T23" i="6" l="1"/>
  <c r="T21" i="6"/>
  <c r="T25" i="6"/>
  <c r="T22" i="6"/>
  <c r="T24" i="6"/>
</calcChain>
</file>

<file path=xl/comments1.xml><?xml version="1.0" encoding="utf-8"?>
<comments xmlns="http://schemas.openxmlformats.org/spreadsheetml/2006/main">
  <authors>
    <author>Peter Simon</author>
  </authors>
  <commentList>
    <comment ref="J7" authorId="0" shapeId="0">
      <text>
        <r>
          <rPr>
            <b/>
            <sz val="9"/>
            <color indexed="81"/>
            <rFont val="Calibri"/>
            <family val="2"/>
          </rPr>
          <t>Mit den Spalten F, G und H können Sie den Cut Score entsprechend dem Anspruchsniveau der Aufgaben einstellen. 
Der mittlere Schwierigkeitsgrad liefert standardmäßig 0,6. Leicht bedeutet 0,7, schwierig 0,5.
Wenn Sie mehr schwierige Aufgaben verwenden, sinkt die Untergrenze der für eine Notenstufe erforderlichen Punktezahl im Beurteilungsblatt, bei eher leichten Aufgaben steigt sie.</t>
        </r>
        <r>
          <rPr>
            <sz val="9"/>
            <color indexed="81"/>
            <rFont val="Calibri"/>
            <family val="2"/>
          </rPr>
          <t xml:space="preserve">
</t>
        </r>
      </text>
    </comment>
    <comment ref="K11" authorId="0" shapeId="0">
      <text>
        <r>
          <rPr>
            <b/>
            <sz val="9"/>
            <color indexed="81"/>
            <rFont val="Calibri"/>
            <family val="2"/>
          </rPr>
          <t>Bitte tragen Sie die Zahl 1 in dieses Feld ein, wenn Sie die Aufgabe als für den aktuellen Lernstand Ihrer Gruppe angemessen   einstufen.</t>
        </r>
        <r>
          <rPr>
            <sz val="9"/>
            <color indexed="81"/>
            <rFont val="Calibri"/>
            <family val="2"/>
          </rPr>
          <t xml:space="preserve">
 </t>
        </r>
      </text>
    </comment>
    <comment ref="L11" authorId="0" shapeId="0">
      <text>
        <r>
          <rPr>
            <b/>
            <sz val="9"/>
            <color indexed="81"/>
            <rFont val="Calibri"/>
            <family val="2"/>
          </rPr>
          <t>Bitte tragen Sie die Zahl 1 in dieses Feld ein, wenn Sie die Aufgabe als für den aktuellen Lernstand Ihrer Gruppe eher anspruchsvoll  einstufen.</t>
        </r>
        <r>
          <rPr>
            <sz val="9"/>
            <color indexed="81"/>
            <rFont val="Calibri"/>
            <family val="2"/>
          </rPr>
          <t xml:space="preserve">
</t>
        </r>
      </text>
    </comment>
  </commentList>
</comments>
</file>

<file path=xl/sharedStrings.xml><?xml version="1.0" encoding="utf-8"?>
<sst xmlns="http://schemas.openxmlformats.org/spreadsheetml/2006/main" count="184" uniqueCount="130">
  <si>
    <t>Lesen</t>
  </si>
  <si>
    <t>Hören</t>
  </si>
  <si>
    <t>Schreiben 1</t>
  </si>
  <si>
    <t>Schreiben 2</t>
  </si>
  <si>
    <t>Items</t>
  </si>
  <si>
    <t>Gewichtung</t>
  </si>
  <si>
    <t>cut score</t>
  </si>
  <si>
    <t>Sehr gut</t>
  </si>
  <si>
    <t>von</t>
  </si>
  <si>
    <t>Gut</t>
  </si>
  <si>
    <t>Befriedigend</t>
  </si>
  <si>
    <t>Genügend</t>
  </si>
  <si>
    <t>mittel</t>
  </si>
  <si>
    <t>Schularbeitenrechner</t>
  </si>
  <si>
    <t>Klasse</t>
  </si>
  <si>
    <t xml:space="preserve">Nr. </t>
  </si>
  <si>
    <t>Name</t>
  </si>
  <si>
    <t>Vorname</t>
  </si>
  <si>
    <t>SiK</t>
  </si>
  <si>
    <t>EA</t>
  </si>
  <si>
    <t>A&amp;L</t>
  </si>
  <si>
    <t>SSM</t>
  </si>
  <si>
    <t>SR</t>
  </si>
  <si>
    <t>Produktiv</t>
  </si>
  <si>
    <t>Note</t>
  </si>
  <si>
    <t>Rezeptiv gewichtet</t>
  </si>
  <si>
    <t>Produktiv gewichtet</t>
  </si>
  <si>
    <t>Gesamt gewichtet</t>
  </si>
  <si>
    <t>Hörtext 1</t>
  </si>
  <si>
    <t>Schwierigkeit</t>
  </si>
  <si>
    <t>Hörtext 2</t>
  </si>
  <si>
    <t>Hörtext 3</t>
  </si>
  <si>
    <t>Hörtext 4</t>
  </si>
  <si>
    <t>Lesetext 1</t>
  </si>
  <si>
    <t>Lesetext 2</t>
  </si>
  <si>
    <t>Lesetext 3</t>
  </si>
  <si>
    <t>Lesetext 4</t>
  </si>
  <si>
    <t>LESEN</t>
  </si>
  <si>
    <t>HÖREN</t>
  </si>
  <si>
    <t>SiK 1</t>
  </si>
  <si>
    <t>SiK 2</t>
  </si>
  <si>
    <t>SiK 3</t>
  </si>
  <si>
    <t>Schreibauftrag 1</t>
  </si>
  <si>
    <t>Schreibauftrag 2</t>
  </si>
  <si>
    <t>Punkte</t>
  </si>
  <si>
    <t>schwierig</t>
  </si>
  <si>
    <t>Schularbeitsplanung</t>
  </si>
  <si>
    <t>SCHREIBEN</t>
  </si>
  <si>
    <t>SPRACHE IM KONTEXT</t>
  </si>
  <si>
    <t>Nicht genügend</t>
  </si>
  <si>
    <t>%</t>
  </si>
  <si>
    <t>Gesamt</t>
  </si>
  <si>
    <t xml:space="preserve">Dauer </t>
  </si>
  <si>
    <t>Punktesumme</t>
  </si>
  <si>
    <t>rezeptiv</t>
  </si>
  <si>
    <t>produktiv</t>
  </si>
  <si>
    <t>Gesamtverrechnung</t>
  </si>
  <si>
    <t>Summe</t>
  </si>
  <si>
    <t>Beurteilung</t>
  </si>
  <si>
    <t xml:space="preserve">Gesamt </t>
  </si>
  <si>
    <t>Fach</t>
  </si>
  <si>
    <t>Schularbeit</t>
  </si>
  <si>
    <t>SiK 4</t>
  </si>
  <si>
    <t>Minimum</t>
  </si>
  <si>
    <t>maximale Punkte</t>
  </si>
  <si>
    <t>bis</t>
  </si>
  <si>
    <t>&lt;</t>
  </si>
  <si>
    <t>≤</t>
  </si>
  <si>
    <t>Wertigkeit
der Items</t>
  </si>
  <si>
    <t>Rezeptiv-Produktiv-Modell</t>
  </si>
  <si>
    <t xml:space="preserve">Hören </t>
  </si>
  <si>
    <t>Nicht gen</t>
  </si>
  <si>
    <t>Häufigkeit</t>
  </si>
  <si>
    <t>Schülerzahl</t>
  </si>
  <si>
    <t>in %</t>
  </si>
  <si>
    <t>Notenverteilung</t>
  </si>
  <si>
    <t>Mittelwerte</t>
  </si>
  <si>
    <t>Datum</t>
  </si>
  <si>
    <t>Wertigkeit</t>
  </si>
  <si>
    <t>Schreiben1</t>
  </si>
  <si>
    <t>Schreiben2</t>
  </si>
  <si>
    <t>3</t>
  </si>
  <si>
    <t>Notenvorschlag</t>
  </si>
  <si>
    <t>Punkteskala</t>
  </si>
  <si>
    <t>Lösungsquote nach Aufgabenbereichen in %</t>
  </si>
  <si>
    <t>5c</t>
  </si>
  <si>
    <t>01.06.2016</t>
  </si>
  <si>
    <t xml:space="preserve">Dyczek </t>
  </si>
  <si>
    <t>Moritz</t>
  </si>
  <si>
    <t>Gjurkowitsch</t>
  </si>
  <si>
    <t>Rosa</t>
  </si>
  <si>
    <t>Haas</t>
  </si>
  <si>
    <t>Leander</t>
  </si>
  <si>
    <t>Haberl</t>
  </si>
  <si>
    <t>Hannah</t>
  </si>
  <si>
    <t>Heidinger</t>
  </si>
  <si>
    <t>Anna</t>
  </si>
  <si>
    <t>Kainz</t>
  </si>
  <si>
    <t>Thomas</t>
  </si>
  <si>
    <t xml:space="preserve">Kocicz </t>
  </si>
  <si>
    <t>Dorothea</t>
  </si>
  <si>
    <t>Kreiner</t>
  </si>
  <si>
    <t>Elias</t>
  </si>
  <si>
    <t>Krimberger</t>
  </si>
  <si>
    <t>Konstantin</t>
  </si>
  <si>
    <t>Kupferschmid</t>
  </si>
  <si>
    <t>Clara</t>
  </si>
  <si>
    <t>Mayr</t>
  </si>
  <si>
    <t>Lorenz</t>
  </si>
  <si>
    <t>Meister</t>
  </si>
  <si>
    <t>Lilly</t>
  </si>
  <si>
    <t>Mognon</t>
  </si>
  <si>
    <t>Oberth</t>
  </si>
  <si>
    <t>Nicole</t>
  </si>
  <si>
    <t>Nejad</t>
  </si>
  <si>
    <t>Reiss</t>
  </si>
  <si>
    <t>Sara</t>
  </si>
  <si>
    <t>Schweighofer</t>
  </si>
  <si>
    <t>Emily</t>
  </si>
  <si>
    <t>Spreitzhofer</t>
  </si>
  <si>
    <t>Johanna</t>
  </si>
  <si>
    <t xml:space="preserve">Taibinger </t>
  </si>
  <si>
    <t>Maren</t>
  </si>
  <si>
    <t>Tarla</t>
  </si>
  <si>
    <t>Salomé</t>
  </si>
  <si>
    <t>Thurner</t>
  </si>
  <si>
    <t>Felix</t>
  </si>
  <si>
    <t>Wutti</t>
  </si>
  <si>
    <t>Zurl</t>
  </si>
  <si>
    <t>Sarah</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</si>
</sst>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_-;\-* #,##0.00_-;_-* &quot;-&quot;??_-;_-@_-"/>
    <numFmt numFmtId="165" formatCode="#,##0.0_ ;\-#,##0.0\ "/>
    <numFmt numFmtId="166" formatCode="0.0"/>
    <numFmt numFmtId="167" formatCode="#,##0_ ;\-#,##0\ "/>
    <numFmt numFmtId="168" formatCode="#,##0.00_ ;\-#,##0.00\ "/>
  </numFmts>
  <fonts count="35" x14ac:knownFonts="1">
    <font>
      <sz val="12"/>
      <color theme="1"/>
      <name val="Calibri"/>
      <family val="2"/>
      <scheme val="minor"/>
    </font>
    <font>
      <sz val="11"/>
      <color theme="1"/>
      <name val="Calibri"/>
      <family val="2"/>
      <scheme val="minor"/>
    </font>
    <font>
      <sz val="11"/>
      <color theme="1"/>
      <name val="Calibri"/>
      <family val="2"/>
      <scheme val="minor"/>
    </font>
    <font>
      <sz val="9"/>
      <color indexed="81"/>
      <name val="Calibri"/>
      <family val="2"/>
    </font>
    <font>
      <b/>
      <sz val="9"/>
      <color indexed="81"/>
      <name val="Calibri"/>
      <family val="2"/>
    </font>
    <font>
      <b/>
      <sz val="10"/>
      <name val="Calibri"/>
      <family val="2"/>
    </font>
    <font>
      <sz val="12"/>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8"/>
      <color theme="1"/>
      <name val="Calibri"/>
      <family val="2"/>
      <scheme val="minor"/>
    </font>
    <font>
      <b/>
      <sz val="10"/>
      <color theme="1"/>
      <name val="Calibri"/>
      <family val="2"/>
      <scheme val="minor"/>
    </font>
    <font>
      <sz val="9"/>
      <color theme="1"/>
      <name val="Calibri"/>
      <family val="2"/>
      <scheme val="minor"/>
    </font>
    <font>
      <i/>
      <sz val="9"/>
      <color theme="1"/>
      <name val="Calibri"/>
      <family val="2"/>
      <scheme val="minor"/>
    </font>
    <font>
      <sz val="10"/>
      <color theme="1"/>
      <name val="Calibri"/>
      <family val="2"/>
      <scheme val="minor"/>
    </font>
    <font>
      <b/>
      <sz val="8"/>
      <color theme="1"/>
      <name val="Calibri"/>
      <family val="2"/>
      <scheme val="minor"/>
    </font>
    <font>
      <sz val="12"/>
      <color theme="0"/>
      <name val="Calibri"/>
      <family val="2"/>
      <scheme val="minor"/>
    </font>
    <font>
      <b/>
      <sz val="12"/>
      <color theme="2"/>
      <name val="Calibri"/>
      <family val="2"/>
      <scheme val="minor"/>
    </font>
    <font>
      <b/>
      <i/>
      <sz val="11"/>
      <color theme="1"/>
      <name val="Calibri"/>
      <family val="2"/>
      <scheme val="minor"/>
    </font>
    <font>
      <sz val="8"/>
      <name val="Calibri"/>
      <family val="2"/>
      <scheme val="minor"/>
    </font>
    <font>
      <i/>
      <sz val="12"/>
      <color theme="1"/>
      <name val="Calibri"/>
      <family val="2"/>
      <scheme val="minor"/>
    </font>
    <font>
      <sz val="8"/>
      <color theme="0" tint="-0.499984740745262"/>
      <name val="Calibri"/>
      <family val="2"/>
      <scheme val="minor"/>
    </font>
    <font>
      <sz val="12"/>
      <name val="Calibri"/>
      <family val="2"/>
      <scheme val="minor"/>
    </font>
    <font>
      <b/>
      <sz val="14"/>
      <color theme="1"/>
      <name val="Calibri"/>
      <family val="2"/>
      <scheme val="minor"/>
    </font>
    <font>
      <b/>
      <i/>
      <sz val="12"/>
      <color theme="1"/>
      <name val="Calibri"/>
      <family val="2"/>
      <scheme val="minor"/>
    </font>
    <font>
      <b/>
      <sz val="10"/>
      <color theme="0" tint="-0.499984740745262"/>
      <name val="Calibri"/>
      <family val="2"/>
      <scheme val="minor"/>
    </font>
    <font>
      <sz val="10"/>
      <color theme="0" tint="-0.499984740745262"/>
      <name val="Calibri"/>
      <family val="2"/>
      <scheme val="minor"/>
    </font>
    <font>
      <sz val="10"/>
      <color theme="0"/>
      <name val="Calibri"/>
      <family val="2"/>
      <scheme val="minor"/>
    </font>
    <font>
      <sz val="9"/>
      <color theme="1"/>
      <name val="Calibri"/>
      <family val="2"/>
    </font>
    <font>
      <sz val="10"/>
      <name val="Calibri"/>
      <family val="2"/>
      <scheme val="minor"/>
    </font>
    <font>
      <sz val="8"/>
      <color theme="0"/>
      <name val="Calibri"/>
      <family val="2"/>
      <scheme val="minor"/>
    </font>
    <font>
      <b/>
      <sz val="16"/>
      <color theme="1"/>
      <name val="Calibri"/>
      <family val="2"/>
      <scheme val="minor"/>
    </font>
    <font>
      <sz val="10"/>
      <color theme="1" tint="0.249977111117893"/>
      <name val="Calibri"/>
      <family val="2"/>
      <scheme val="minor"/>
    </font>
    <font>
      <sz val="12"/>
      <color theme="1" tint="0.249977111117893"/>
      <name val="Calibri"/>
      <family val="2"/>
      <scheme val="minor"/>
    </font>
    <font>
      <b/>
      <sz val="10"/>
      <color theme="1"/>
      <name val="Calibri"/>
      <family val="2"/>
    </font>
  </fonts>
  <fills count="13">
    <fill>
      <patternFill patternType="none"/>
    </fill>
    <fill>
      <patternFill patternType="gray125"/>
    </fill>
    <fill>
      <patternFill patternType="solid">
        <fgColor theme="3"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0" tint="-0.14999847407452621"/>
        <bgColor indexed="64"/>
      </patternFill>
    </fill>
    <fill>
      <patternFill patternType="solid">
        <fgColor theme="4" tint="0.59999389629810485"/>
        <bgColor indexed="64"/>
      </patternFill>
    </fill>
  </fills>
  <borders count="76">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double">
        <color indexed="64"/>
      </top>
      <bottom style="thin">
        <color indexed="64"/>
      </bottom>
      <diagonal/>
    </border>
    <border>
      <left/>
      <right/>
      <top style="double">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double">
        <color indexed="64"/>
      </right>
      <top/>
      <bottom/>
      <diagonal/>
    </border>
    <border>
      <left style="double">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diagonal/>
    </border>
    <border>
      <left style="medium">
        <color indexed="64"/>
      </left>
      <right style="thin">
        <color indexed="64"/>
      </right>
      <top style="thin">
        <color indexed="64"/>
      </top>
      <bottom style="double">
        <color indexed="64"/>
      </bottom>
      <diagonal/>
    </border>
    <border>
      <left/>
      <right style="medium">
        <color indexed="64"/>
      </right>
      <top style="double">
        <color indexed="64"/>
      </top>
      <bottom style="thin">
        <color indexed="64"/>
      </bottom>
      <diagonal/>
    </border>
    <border>
      <left style="double">
        <color indexed="64"/>
      </left>
      <right style="medium">
        <color indexed="64"/>
      </right>
      <top/>
      <bottom style="thin">
        <color indexed="64"/>
      </bottom>
      <diagonal/>
    </border>
    <border>
      <left/>
      <right style="medium">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medium">
        <color indexed="64"/>
      </right>
      <top/>
      <bottom style="thin">
        <color indexed="64"/>
      </bottom>
      <diagonal/>
    </border>
    <border>
      <left style="medium">
        <color indexed="64"/>
      </left>
      <right style="thin">
        <color indexed="64"/>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double">
        <color indexed="64"/>
      </bottom>
      <diagonal/>
    </border>
    <border>
      <left style="double">
        <color indexed="64"/>
      </left>
      <right/>
      <top/>
      <bottom style="thin">
        <color indexed="64"/>
      </bottom>
      <diagonal/>
    </border>
    <border>
      <left/>
      <right style="double">
        <color indexed="64"/>
      </right>
      <top style="double">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double">
        <color indexed="64"/>
      </bottom>
      <diagonal/>
    </border>
    <border>
      <left style="double">
        <color indexed="64"/>
      </left>
      <right style="medium">
        <color indexed="64"/>
      </right>
      <top style="thin">
        <color indexed="64"/>
      </top>
      <bottom style="thin">
        <color indexed="64"/>
      </bottom>
      <diagonal/>
    </border>
    <border>
      <left style="thin">
        <color indexed="64"/>
      </left>
      <right/>
      <top/>
      <bottom style="double">
        <color indexed="64"/>
      </bottom>
      <diagonal/>
    </border>
    <border>
      <left/>
      <right/>
      <top/>
      <bottom style="thin">
        <color indexed="64"/>
      </bottom>
      <diagonal/>
    </border>
    <border>
      <left style="medium">
        <color indexed="64"/>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diagonal/>
    </border>
    <border>
      <left style="medium">
        <color indexed="64"/>
      </left>
      <right style="double">
        <color indexed="64"/>
      </right>
      <top style="thin">
        <color indexed="64"/>
      </top>
      <bottom style="double">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double">
        <color indexed="64"/>
      </top>
      <bottom/>
      <diagonal/>
    </border>
  </borders>
  <cellStyleXfs count="2">
    <xf numFmtId="0" fontId="0" fillId="0" borderId="0"/>
    <xf numFmtId="164" fontId="6" fillId="0" borderId="0" applyFont="0" applyFill="0" applyBorder="0" applyAlignment="0" applyProtection="0"/>
  </cellStyleXfs>
  <cellXfs count="421">
    <xf numFmtId="0" fontId="0" fillId="0" borderId="0" xfId="0"/>
    <xf numFmtId="164" fontId="6" fillId="0" borderId="0" xfId="1" applyFont="1"/>
    <xf numFmtId="164" fontId="9" fillId="0" borderId="0" xfId="1" applyFont="1"/>
    <xf numFmtId="0" fontId="0" fillId="0" borderId="3" xfId="0" applyBorder="1"/>
    <xf numFmtId="0" fontId="0" fillId="3" borderId="4" xfId="0" applyFill="1" applyBorder="1"/>
    <xf numFmtId="0" fontId="0" fillId="2" borderId="4" xfId="0" applyFill="1" applyBorder="1"/>
    <xf numFmtId="0" fontId="0" fillId="0" borderId="4" xfId="0" applyBorder="1" applyProtection="1">
      <protection locked="0"/>
    </xf>
    <xf numFmtId="49" fontId="11" fillId="0" borderId="0" xfId="1" applyNumberFormat="1" applyFont="1" applyAlignment="1"/>
    <xf numFmtId="0" fontId="0" fillId="4" borderId="4" xfId="0" applyFill="1" applyBorder="1"/>
    <xf numFmtId="0" fontId="0" fillId="0" borderId="0" xfId="0" applyFill="1" applyBorder="1"/>
    <xf numFmtId="0" fontId="0" fillId="3" borderId="6" xfId="0" applyFill="1" applyBorder="1"/>
    <xf numFmtId="0" fontId="9" fillId="2" borderId="4" xfId="0" applyFont="1" applyFill="1" applyBorder="1"/>
    <xf numFmtId="0" fontId="9" fillId="3" borderId="4" xfId="0" applyFont="1" applyFill="1" applyBorder="1"/>
    <xf numFmtId="0" fontId="9" fillId="4" borderId="4" xfId="0" applyFont="1" applyFill="1" applyBorder="1" applyAlignment="1">
      <alignment horizontal="center"/>
    </xf>
    <xf numFmtId="2" fontId="14" fillId="5" borderId="4" xfId="0" applyNumberFormat="1" applyFont="1" applyFill="1" applyBorder="1" applyAlignment="1">
      <alignment horizontal="center" vertical="center"/>
    </xf>
    <xf numFmtId="0" fontId="9" fillId="5" borderId="8" xfId="0" applyFont="1" applyFill="1" applyBorder="1" applyAlignment="1">
      <alignment horizontal="center"/>
    </xf>
    <xf numFmtId="0" fontId="9" fillId="6" borderId="9" xfId="1" applyNumberFormat="1" applyFont="1" applyFill="1" applyBorder="1" applyAlignment="1" applyProtection="1">
      <alignment horizontal="center" vertical="center"/>
      <protection locked="0"/>
    </xf>
    <xf numFmtId="1" fontId="9" fillId="7" borderId="4" xfId="0" applyNumberFormat="1" applyFont="1" applyFill="1" applyBorder="1" applyAlignment="1">
      <alignment horizontal="center" vertical="center"/>
    </xf>
    <xf numFmtId="1" fontId="9" fillId="4" borderId="4" xfId="0" applyNumberFormat="1" applyFont="1" applyFill="1" applyBorder="1" applyAlignment="1">
      <alignment horizontal="center" vertical="center"/>
    </xf>
    <xf numFmtId="1" fontId="9" fillId="5" borderId="4" xfId="0" applyNumberFormat="1" applyFont="1" applyFill="1" applyBorder="1" applyAlignment="1">
      <alignment horizontal="center" vertical="center"/>
    </xf>
    <xf numFmtId="1" fontId="9" fillId="5" borderId="4" xfId="0" applyNumberFormat="1" applyFont="1" applyFill="1" applyBorder="1" applyAlignment="1" applyProtection="1">
      <alignment horizontal="center"/>
      <protection hidden="1"/>
    </xf>
    <xf numFmtId="1" fontId="9" fillId="4" borderId="4" xfId="0" applyNumberFormat="1" applyFont="1" applyFill="1" applyBorder="1" applyAlignment="1" applyProtection="1">
      <alignment horizontal="center"/>
      <protection hidden="1"/>
    </xf>
    <xf numFmtId="0" fontId="0" fillId="0" borderId="0" xfId="0" applyProtection="1"/>
    <xf numFmtId="0" fontId="14" fillId="0" borderId="0" xfId="0" applyFont="1" applyProtection="1"/>
    <xf numFmtId="164" fontId="6" fillId="0" borderId="0" xfId="1" applyFont="1" applyProtection="1"/>
    <xf numFmtId="164" fontId="6" fillId="0" borderId="0" xfId="1" applyFont="1" applyFill="1" applyBorder="1" applyProtection="1"/>
    <xf numFmtId="1" fontId="9" fillId="6" borderId="9" xfId="0" applyNumberFormat="1" applyFont="1" applyFill="1" applyBorder="1" applyAlignment="1" applyProtection="1">
      <alignment horizontal="center" vertical="center"/>
      <protection locked="0"/>
    </xf>
    <xf numFmtId="0" fontId="7" fillId="6" borderId="4" xfId="0" applyFont="1" applyFill="1" applyBorder="1" applyAlignment="1" applyProtection="1">
      <alignment horizontal="center" vertical="center"/>
      <protection locked="0"/>
    </xf>
    <xf numFmtId="0" fontId="0" fillId="6" borderId="10" xfId="0" applyFill="1" applyBorder="1" applyAlignment="1" applyProtection="1">
      <alignment horizontal="center"/>
      <protection locked="0"/>
    </xf>
    <xf numFmtId="0" fontId="0" fillId="0" borderId="13" xfId="0" applyBorder="1"/>
    <xf numFmtId="0" fontId="0" fillId="0" borderId="6" xfId="0" applyBorder="1" applyProtection="1">
      <protection locked="0"/>
    </xf>
    <xf numFmtId="1" fontId="9" fillId="2" borderId="4" xfId="0" applyNumberFormat="1" applyFont="1" applyFill="1" applyBorder="1" applyAlignment="1">
      <alignment horizontal="center"/>
    </xf>
    <xf numFmtId="1" fontId="9" fillId="9" borderId="4" xfId="0" applyNumberFormat="1" applyFont="1" applyFill="1" applyBorder="1" applyAlignment="1">
      <alignment horizontal="center" vertical="center"/>
    </xf>
    <xf numFmtId="1" fontId="9" fillId="6" borderId="27" xfId="0" applyNumberFormat="1" applyFont="1" applyFill="1" applyBorder="1" applyAlignment="1" applyProtection="1">
      <alignment horizontal="center" vertical="center"/>
      <protection locked="0"/>
    </xf>
    <xf numFmtId="1" fontId="0" fillId="0" borderId="0" xfId="0" applyNumberFormat="1" applyFill="1"/>
    <xf numFmtId="1" fontId="9" fillId="2" borderId="4" xfId="0" applyNumberFormat="1" applyFont="1" applyFill="1" applyBorder="1" applyAlignment="1">
      <alignment horizontal="center" vertical="center"/>
    </xf>
    <xf numFmtId="0" fontId="14" fillId="5" borderId="4" xfId="0" applyFont="1" applyFill="1" applyBorder="1" applyAlignment="1">
      <alignment horizontal="center"/>
    </xf>
    <xf numFmtId="2" fontId="18" fillId="0" borderId="0" xfId="1" applyNumberFormat="1" applyFont="1" applyFill="1" applyBorder="1" applyAlignment="1" applyProtection="1">
      <alignment horizontal="center" vertical="center"/>
    </xf>
    <xf numFmtId="0" fontId="0" fillId="11" borderId="4" xfId="0" applyFill="1" applyBorder="1"/>
    <xf numFmtId="0" fontId="0" fillId="2" borderId="39" xfId="0" applyFill="1" applyBorder="1" applyProtection="1">
      <protection locked="0"/>
    </xf>
    <xf numFmtId="0" fontId="18" fillId="2" borderId="4" xfId="0" applyFont="1" applyFill="1" applyBorder="1" applyAlignment="1" applyProtection="1">
      <alignment horizontal="center"/>
    </xf>
    <xf numFmtId="2" fontId="18" fillId="2" borderId="4" xfId="0" applyNumberFormat="1" applyFont="1" applyFill="1" applyBorder="1" applyAlignment="1" applyProtection="1">
      <alignment horizontal="center"/>
    </xf>
    <xf numFmtId="0" fontId="0" fillId="2" borderId="4" xfId="0" applyFill="1" applyBorder="1" applyProtection="1"/>
    <xf numFmtId="0" fontId="0" fillId="2" borderId="4" xfId="0" applyFill="1" applyBorder="1" applyAlignment="1" applyProtection="1">
      <alignment horizontal="center"/>
    </xf>
    <xf numFmtId="0" fontId="0" fillId="6" borderId="4" xfId="0" applyFill="1" applyBorder="1" applyAlignment="1" applyProtection="1">
      <alignment horizontal="center"/>
      <protection locked="0"/>
    </xf>
    <xf numFmtId="1" fontId="9" fillId="10" borderId="4" xfId="0" applyNumberFormat="1" applyFont="1" applyFill="1" applyBorder="1" applyAlignment="1">
      <alignment horizontal="center" vertical="center"/>
    </xf>
    <xf numFmtId="0" fontId="0" fillId="3" borderId="49" xfId="0" applyFill="1" applyBorder="1" applyProtection="1">
      <protection locked="0"/>
    </xf>
    <xf numFmtId="0" fontId="0" fillId="3" borderId="50" xfId="0" applyFill="1" applyBorder="1" applyProtection="1">
      <protection locked="0"/>
    </xf>
    <xf numFmtId="0" fontId="0" fillId="0" borderId="16" xfId="0" applyBorder="1" applyProtection="1">
      <protection locked="0"/>
    </xf>
    <xf numFmtId="0" fontId="0" fillId="0" borderId="15" xfId="0" applyBorder="1" applyProtection="1">
      <protection locked="0"/>
    </xf>
    <xf numFmtId="0" fontId="0" fillId="3" borderId="19" xfId="0" applyFill="1" applyBorder="1" applyProtection="1">
      <protection locked="0"/>
    </xf>
    <xf numFmtId="0" fontId="0" fillId="0" borderId="0" xfId="0" applyAlignment="1">
      <alignment horizontal="center" vertical="center"/>
    </xf>
    <xf numFmtId="0" fontId="0" fillId="0" borderId="0" xfId="0" applyFill="1" applyBorder="1" applyProtection="1"/>
    <xf numFmtId="0" fontId="0" fillId="0" borderId="0" xfId="0" applyFill="1" applyBorder="1" applyAlignment="1" applyProtection="1">
      <alignment horizontal="right" vertical="center"/>
    </xf>
    <xf numFmtId="0" fontId="0" fillId="6" borderId="28" xfId="0" applyFill="1" applyBorder="1" applyAlignment="1" applyProtection="1">
      <alignment horizontal="right" vertical="center"/>
    </xf>
    <xf numFmtId="0" fontId="0" fillId="6" borderId="29" xfId="0" applyFill="1" applyBorder="1" applyAlignment="1" applyProtection="1">
      <alignment horizontal="right" vertical="center"/>
    </xf>
    <xf numFmtId="0" fontId="6" fillId="0" borderId="0" xfId="0" applyFont="1" applyFill="1" applyBorder="1" applyAlignment="1" applyProtection="1">
      <alignment vertical="center"/>
    </xf>
    <xf numFmtId="0" fontId="6" fillId="6" borderId="7" xfId="0" applyFont="1" applyFill="1" applyBorder="1" applyAlignment="1" applyProtection="1">
      <alignment vertical="center"/>
    </xf>
    <xf numFmtId="0" fontId="6" fillId="6" borderId="23" xfId="0" applyFont="1" applyFill="1" applyBorder="1" applyAlignment="1" applyProtection="1">
      <alignment vertical="center"/>
    </xf>
    <xf numFmtId="0" fontId="0" fillId="0" borderId="0" xfId="0" applyFill="1" applyBorder="1" applyAlignment="1" applyProtection="1">
      <alignment vertical="center"/>
    </xf>
    <xf numFmtId="0" fontId="0" fillId="6" borderId="31" xfId="0" applyFill="1" applyBorder="1" applyAlignment="1" applyProtection="1">
      <alignment vertical="center"/>
    </xf>
    <xf numFmtId="0" fontId="0" fillId="6" borderId="32" xfId="0" applyFill="1" applyBorder="1" applyAlignment="1" applyProtection="1">
      <alignment vertical="center"/>
    </xf>
    <xf numFmtId="0" fontId="0" fillId="0" borderId="0" xfId="0" applyBorder="1" applyAlignment="1" applyProtection="1">
      <alignment vertical="center"/>
    </xf>
    <xf numFmtId="0" fontId="0" fillId="6" borderId="0" xfId="0" applyFill="1" applyBorder="1" applyProtection="1"/>
    <xf numFmtId="49" fontId="11" fillId="0" borderId="0" xfId="1" applyNumberFormat="1" applyFont="1" applyAlignment="1" applyProtection="1"/>
    <xf numFmtId="164" fontId="6" fillId="0" borderId="0" xfId="1" applyFont="1" applyFill="1" applyBorder="1" applyAlignment="1" applyProtection="1">
      <alignment horizontal="center" vertical="center"/>
    </xf>
    <xf numFmtId="0" fontId="9" fillId="0" borderId="0" xfId="0" applyFont="1" applyBorder="1" applyAlignment="1" applyProtection="1">
      <alignment horizontal="center"/>
    </xf>
    <xf numFmtId="0" fontId="9" fillId="0" borderId="0" xfId="0" applyFont="1" applyFill="1" applyAlignment="1" applyProtection="1">
      <alignment horizontal="center"/>
    </xf>
    <xf numFmtId="0" fontId="16" fillId="0" borderId="0" xfId="0" applyFont="1" applyProtection="1"/>
    <xf numFmtId="0" fontId="0" fillId="0" borderId="0" xfId="0" applyAlignment="1" applyProtection="1">
      <alignment horizontal="center"/>
    </xf>
    <xf numFmtId="166" fontId="9" fillId="0" borderId="0" xfId="0" applyNumberFormat="1" applyFont="1" applyFill="1" applyBorder="1" applyAlignment="1" applyProtection="1">
      <alignment horizontal="center" vertical="center"/>
    </xf>
    <xf numFmtId="0" fontId="0" fillId="5" borderId="7" xfId="0" applyFill="1" applyBorder="1" applyProtection="1"/>
    <xf numFmtId="0" fontId="0" fillId="5" borderId="7" xfId="0" applyFill="1" applyBorder="1" applyAlignment="1" applyProtection="1">
      <alignment horizontal="center"/>
    </xf>
    <xf numFmtId="164" fontId="0" fillId="5" borderId="7" xfId="0" applyNumberFormat="1" applyFill="1" applyBorder="1" applyProtection="1"/>
    <xf numFmtId="1" fontId="2" fillId="0" borderId="0" xfId="0" applyNumberFormat="1" applyFont="1" applyAlignment="1" applyProtection="1">
      <alignment horizontal="right"/>
    </xf>
    <xf numFmtId="2" fontId="14" fillId="0" borderId="0" xfId="0" applyNumberFormat="1" applyFont="1" applyFill="1" applyBorder="1" applyAlignment="1" applyProtection="1">
      <alignment horizontal="center" vertical="center"/>
    </xf>
    <xf numFmtId="0" fontId="0" fillId="3" borderId="6" xfId="0" applyFill="1" applyBorder="1" applyAlignment="1" applyProtection="1">
      <alignment horizontal="center"/>
      <protection hidden="1"/>
    </xf>
    <xf numFmtId="164" fontId="0" fillId="3" borderId="0" xfId="0" applyNumberFormat="1" applyFill="1" applyProtection="1"/>
    <xf numFmtId="1" fontId="2" fillId="0" borderId="0" xfId="0" applyNumberFormat="1" applyFont="1" applyFill="1" applyBorder="1" applyAlignment="1" applyProtection="1">
      <alignment horizontal="right"/>
    </xf>
    <xf numFmtId="0" fontId="0" fillId="3" borderId="4" xfId="0" applyFill="1" applyBorder="1" applyAlignment="1" applyProtection="1">
      <alignment horizontal="center"/>
      <protection hidden="1"/>
    </xf>
    <xf numFmtId="0" fontId="0" fillId="0" borderId="0" xfId="0" applyAlignment="1" applyProtection="1">
      <alignment horizontal="center" vertical="center"/>
    </xf>
    <xf numFmtId="1" fontId="2" fillId="0" borderId="0" xfId="0" applyNumberFormat="1" applyFont="1" applyFill="1" applyBorder="1" applyAlignment="1" applyProtection="1">
      <alignment horizontal="right" vertical="top"/>
    </xf>
    <xf numFmtId="0" fontId="0" fillId="5" borderId="10" xfId="0" applyFill="1" applyBorder="1" applyProtection="1"/>
    <xf numFmtId="0" fontId="0" fillId="5" borderId="4" xfId="0" applyFill="1" applyBorder="1" applyAlignment="1" applyProtection="1">
      <alignment horizontal="center"/>
    </xf>
    <xf numFmtId="0" fontId="0" fillId="5" borderId="4" xfId="0" applyFill="1" applyBorder="1" applyProtection="1"/>
    <xf numFmtId="0" fontId="16" fillId="0" borderId="0" xfId="0" applyFont="1" applyFill="1" applyAlignment="1" applyProtection="1">
      <alignment horizontal="center" vertical="center"/>
    </xf>
    <xf numFmtId="1" fontId="2" fillId="0" borderId="0" xfId="0" applyNumberFormat="1" applyFont="1" applyAlignment="1" applyProtection="1">
      <alignment horizontal="right" vertical="top"/>
    </xf>
    <xf numFmtId="1" fontId="16" fillId="0" borderId="0" xfId="0" applyNumberFormat="1" applyFont="1" applyProtection="1"/>
    <xf numFmtId="1" fontId="27" fillId="0" borderId="0" xfId="0" applyNumberFormat="1" applyFont="1" applyFill="1" applyBorder="1" applyAlignment="1" applyProtection="1">
      <alignment horizontal="center" vertical="center"/>
    </xf>
    <xf numFmtId="2" fontId="0" fillId="0" borderId="0" xfId="0" applyNumberFormat="1" applyProtection="1"/>
    <xf numFmtId="0" fontId="16" fillId="0" borderId="0" xfId="0" applyFont="1" applyFill="1" applyBorder="1" applyProtection="1"/>
    <xf numFmtId="1" fontId="16" fillId="0" borderId="0" xfId="0" applyNumberFormat="1" applyFont="1" applyFill="1" applyBorder="1" applyAlignment="1" applyProtection="1">
      <alignment horizontal="center"/>
    </xf>
    <xf numFmtId="1" fontId="2" fillId="0" borderId="0" xfId="0" applyNumberFormat="1" applyFont="1" applyFill="1" applyBorder="1" applyAlignment="1" applyProtection="1">
      <alignment horizontal="right" vertical="center"/>
      <protection hidden="1"/>
    </xf>
    <xf numFmtId="0" fontId="16" fillId="0" borderId="0" xfId="0" applyFont="1" applyFill="1" applyBorder="1" applyAlignment="1" applyProtection="1">
      <alignment horizontal="center" vertical="center"/>
      <protection hidden="1"/>
    </xf>
    <xf numFmtId="0" fontId="0" fillId="4" borderId="10" xfId="0" applyFill="1" applyBorder="1" applyProtection="1"/>
    <xf numFmtId="0" fontId="0" fillId="4" borderId="4" xfId="0" applyFill="1" applyBorder="1" applyAlignment="1" applyProtection="1">
      <alignment horizontal="center"/>
    </xf>
    <xf numFmtId="164" fontId="0" fillId="4" borderId="4" xfId="0" applyNumberFormat="1" applyFill="1" applyBorder="1" applyProtection="1"/>
    <xf numFmtId="0" fontId="0" fillId="2" borderId="6" xfId="0" applyFill="1" applyBorder="1" applyAlignment="1" applyProtection="1">
      <alignment horizontal="center"/>
      <protection hidden="1"/>
    </xf>
    <xf numFmtId="164" fontId="0" fillId="2" borderId="0" xfId="0" applyNumberFormat="1" applyFill="1" applyProtection="1"/>
    <xf numFmtId="0" fontId="0" fillId="2" borderId="4" xfId="0" applyFill="1" applyBorder="1" applyAlignment="1" applyProtection="1">
      <alignment horizontal="center"/>
      <protection hidden="1"/>
    </xf>
    <xf numFmtId="0" fontId="0" fillId="2" borderId="0" xfId="0" applyFill="1" applyAlignment="1" applyProtection="1">
      <alignment horizontal="center"/>
    </xf>
    <xf numFmtId="0" fontId="0" fillId="2" borderId="0" xfId="0" applyFill="1" applyProtection="1"/>
    <xf numFmtId="0" fontId="0" fillId="4" borderId="0" xfId="0" applyFill="1" applyAlignment="1" applyProtection="1">
      <alignment horizontal="center"/>
    </xf>
    <xf numFmtId="0" fontId="0" fillId="4" borderId="0" xfId="0" applyFill="1" applyProtection="1"/>
    <xf numFmtId="0" fontId="0" fillId="0" borderId="0" xfId="0" applyFill="1" applyBorder="1" applyAlignment="1" applyProtection="1">
      <alignment horizontal="right"/>
    </xf>
    <xf numFmtId="1" fontId="0" fillId="0" borderId="0" xfId="0" applyNumberFormat="1" applyFill="1" applyProtection="1"/>
    <xf numFmtId="0" fontId="0" fillId="0" borderId="0" xfId="0" applyBorder="1" applyAlignment="1" applyProtection="1"/>
    <xf numFmtId="0" fontId="10" fillId="0" borderId="0" xfId="0" applyFont="1" applyFill="1" applyBorder="1" applyProtection="1"/>
    <xf numFmtId="0" fontId="11" fillId="0" borderId="0" xfId="0" applyFont="1" applyFill="1" applyBorder="1" applyAlignment="1" applyProtection="1">
      <alignment horizontal="center" vertical="center"/>
    </xf>
    <xf numFmtId="0" fontId="19" fillId="0" borderId="0" xfId="0" applyFont="1" applyFill="1" applyBorder="1" applyProtection="1"/>
    <xf numFmtId="0" fontId="10" fillId="0" borderId="0" xfId="0" applyFont="1" applyFill="1" applyBorder="1" applyAlignment="1" applyProtection="1">
      <alignment wrapText="1"/>
    </xf>
    <xf numFmtId="0" fontId="15" fillId="0" borderId="0" xfId="0" applyFont="1" applyFill="1" applyBorder="1" applyProtection="1"/>
    <xf numFmtId="0" fontId="15"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xf>
    <xf numFmtId="0" fontId="21" fillId="0" borderId="0" xfId="0" applyFont="1" applyFill="1" applyBorder="1" applyProtection="1"/>
    <xf numFmtId="0" fontId="21" fillId="0" borderId="0"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xf>
    <xf numFmtId="0" fontId="22" fillId="0" borderId="0" xfId="0" applyFont="1" applyFill="1" applyBorder="1" applyProtection="1"/>
    <xf numFmtId="165" fontId="14" fillId="0" borderId="0" xfId="0" applyNumberFormat="1" applyFont="1" applyFill="1" applyBorder="1" applyProtection="1"/>
    <xf numFmtId="164" fontId="20" fillId="0" borderId="0" xfId="1" applyFont="1" applyFill="1" applyBorder="1" applyAlignment="1" applyProtection="1">
      <alignment horizontal="center" vertical="center"/>
    </xf>
    <xf numFmtId="1" fontId="27" fillId="0" borderId="4" xfId="0" applyNumberFormat="1" applyFont="1" applyFill="1" applyBorder="1" applyAlignment="1">
      <alignment horizontal="center"/>
    </xf>
    <xf numFmtId="168" fontId="0" fillId="8" borderId="46" xfId="0" applyNumberFormat="1" applyFont="1" applyFill="1" applyBorder="1"/>
    <xf numFmtId="0" fontId="15" fillId="0" borderId="0" xfId="0" applyFont="1" applyFill="1" applyBorder="1" applyAlignment="1" applyProtection="1">
      <alignment horizontal="center" wrapText="1"/>
    </xf>
    <xf numFmtId="1" fontId="21" fillId="0" borderId="0" xfId="0" applyNumberFormat="1" applyFont="1" applyFill="1" applyBorder="1" applyAlignment="1" applyProtection="1">
      <alignment wrapText="1"/>
    </xf>
    <xf numFmtId="1" fontId="10" fillId="0" borderId="0" xfId="0" applyNumberFormat="1" applyFont="1" applyFill="1" applyBorder="1" applyAlignment="1" applyProtection="1">
      <alignment wrapText="1"/>
    </xf>
    <xf numFmtId="0" fontId="14" fillId="3" borderId="4" xfId="0" applyFont="1" applyFill="1" applyBorder="1" applyAlignment="1" applyProtection="1">
      <alignment horizontal="center" vertical="center"/>
    </xf>
    <xf numFmtId="0" fontId="14" fillId="2" borderId="4" xfId="0" applyFont="1" applyFill="1" applyBorder="1" applyAlignment="1" applyProtection="1">
      <alignment horizontal="center" vertical="center"/>
    </xf>
    <xf numFmtId="167" fontId="6" fillId="11" borderId="4" xfId="1" applyNumberFormat="1" applyFont="1" applyFill="1" applyBorder="1" applyAlignment="1" applyProtection="1">
      <alignment horizontal="center" vertical="center"/>
    </xf>
    <xf numFmtId="0" fontId="18" fillId="0" borderId="4" xfId="0" applyFont="1" applyFill="1" applyBorder="1" applyAlignment="1" applyProtection="1">
      <alignment horizontal="center"/>
    </xf>
    <xf numFmtId="2" fontId="18" fillId="0" borderId="4" xfId="1" applyNumberFormat="1" applyFont="1" applyFill="1" applyBorder="1" applyAlignment="1" applyProtection="1">
      <alignment horizontal="center" vertical="center"/>
    </xf>
    <xf numFmtId="164" fontId="14" fillId="0" borderId="4" xfId="1" applyFont="1" applyBorder="1" applyProtection="1"/>
    <xf numFmtId="0" fontId="0" fillId="0" borderId="11" xfId="0" applyBorder="1"/>
    <xf numFmtId="0" fontId="0" fillId="0" borderId="0" xfId="0"/>
    <xf numFmtId="0" fontId="0" fillId="0" borderId="4" xfId="0" applyBorder="1"/>
    <xf numFmtId="0" fontId="18" fillId="3" borderId="4" xfId="0" applyFont="1" applyFill="1" applyBorder="1" applyProtection="1"/>
    <xf numFmtId="2" fontId="18" fillId="3" borderId="4" xfId="0" applyNumberFormat="1" applyFont="1" applyFill="1" applyBorder="1" applyProtection="1"/>
    <xf numFmtId="0" fontId="0" fillId="3" borderId="4" xfId="0" applyFill="1" applyBorder="1" applyProtection="1"/>
    <xf numFmtId="1" fontId="9" fillId="6" borderId="9" xfId="0" applyNumberFormat="1" applyFont="1" applyFill="1" applyBorder="1" applyAlignment="1" applyProtection="1">
      <alignment horizontal="center" vertical="center"/>
      <protection locked="0"/>
    </xf>
    <xf numFmtId="0" fontId="0" fillId="0" borderId="4" xfId="0" applyBorder="1" applyProtection="1"/>
    <xf numFmtId="2" fontId="14" fillId="0" borderId="4" xfId="0" applyNumberFormat="1" applyFont="1" applyBorder="1" applyAlignment="1">
      <alignment horizontal="center" vertical="center"/>
    </xf>
    <xf numFmtId="164" fontId="6" fillId="0" borderId="0" xfId="1" applyFont="1" applyBorder="1" applyProtection="1"/>
    <xf numFmtId="164" fontId="23" fillId="0" borderId="0" xfId="1" applyFont="1" applyAlignment="1">
      <alignment horizontal="center" vertical="center"/>
    </xf>
    <xf numFmtId="0" fontId="9" fillId="5" borderId="8" xfId="0" applyFont="1" applyFill="1" applyBorder="1" applyAlignment="1" applyProtection="1">
      <alignment horizontal="center"/>
      <protection hidden="1"/>
    </xf>
    <xf numFmtId="2" fontId="14" fillId="5" borderId="6" xfId="0" applyNumberFormat="1" applyFont="1" applyFill="1" applyBorder="1" applyAlignment="1">
      <alignment horizontal="center" vertical="center"/>
    </xf>
    <xf numFmtId="0" fontId="0" fillId="0" borderId="0" xfId="0" applyProtection="1"/>
    <xf numFmtId="164" fontId="6" fillId="0" borderId="0" xfId="1" applyFont="1" applyProtection="1"/>
    <xf numFmtId="0" fontId="0" fillId="0" borderId="0" xfId="0" applyBorder="1" applyProtection="1"/>
    <xf numFmtId="1" fontId="14" fillId="0" borderId="56" xfId="0" applyNumberFormat="1" applyFont="1" applyBorder="1" applyAlignment="1">
      <alignment horizontal="center" vertical="center"/>
    </xf>
    <xf numFmtId="0" fontId="10" fillId="0" borderId="0" xfId="0" applyFont="1" applyProtection="1"/>
    <xf numFmtId="0" fontId="0" fillId="0" borderId="0" xfId="0" applyBorder="1" applyAlignment="1" applyProtection="1">
      <alignment horizontal="center"/>
    </xf>
    <xf numFmtId="164" fontId="8" fillId="0" borderId="4" xfId="1" applyFont="1" applyBorder="1" applyAlignment="1" applyProtection="1">
      <alignment horizontal="center" vertical="center"/>
    </xf>
    <xf numFmtId="164" fontId="13" fillId="0" borderId="6" xfId="1" applyFont="1" applyBorder="1" applyAlignment="1" applyProtection="1">
      <alignment horizontal="center" vertical="center"/>
    </xf>
    <xf numFmtId="0" fontId="0" fillId="0" borderId="0" xfId="0" applyAlignment="1" applyProtection="1">
      <alignment horizontal="left" vertical="center"/>
    </xf>
    <xf numFmtId="0" fontId="10" fillId="0" borderId="20" xfId="0" applyFont="1" applyFill="1" applyBorder="1" applyProtection="1"/>
    <xf numFmtId="1" fontId="14" fillId="0" borderId="10" xfId="1" applyNumberFormat="1" applyFont="1" applyBorder="1" applyAlignment="1">
      <alignment horizontal="center" vertical="center"/>
    </xf>
    <xf numFmtId="164" fontId="14" fillId="11" borderId="33" xfId="1" applyFont="1" applyFill="1" applyBorder="1" applyAlignment="1" applyProtection="1">
      <alignment horizontal="center" vertical="center"/>
    </xf>
    <xf numFmtId="0" fontId="10" fillId="0" borderId="33" xfId="0" applyFont="1" applyFill="1" applyBorder="1" applyProtection="1"/>
    <xf numFmtId="49" fontId="12" fillId="0" borderId="17" xfId="1" applyNumberFormat="1" applyFont="1" applyBorder="1" applyAlignment="1">
      <alignment horizontal="right" vertical="center" indent="1"/>
    </xf>
    <xf numFmtId="0" fontId="15" fillId="0" borderId="48" xfId="0" applyFont="1" applyFill="1" applyBorder="1" applyProtection="1"/>
    <xf numFmtId="0" fontId="15" fillId="0" borderId="56" xfId="0" applyFont="1" applyFill="1" applyBorder="1" applyProtection="1"/>
    <xf numFmtId="49" fontId="14" fillId="0" borderId="40" xfId="0" applyNumberFormat="1" applyFont="1" applyBorder="1" applyAlignment="1">
      <alignment horizontal="right" vertical="center" indent="1"/>
    </xf>
    <xf numFmtId="49" fontId="12" fillId="0" borderId="48" xfId="1" applyNumberFormat="1" applyFont="1" applyBorder="1" applyAlignment="1">
      <alignment horizontal="right" vertical="center" indent="1"/>
    </xf>
    <xf numFmtId="166" fontId="21" fillId="0" borderId="0" xfId="0" applyNumberFormat="1" applyFont="1" applyFill="1" applyBorder="1" applyAlignment="1" applyProtection="1">
      <alignment horizontal="center" vertical="center" wrapText="1"/>
    </xf>
    <xf numFmtId="166" fontId="10" fillId="0" borderId="0" xfId="0" applyNumberFormat="1" applyFont="1" applyFill="1" applyBorder="1" applyAlignment="1" applyProtection="1">
      <alignment horizontal="center" vertical="center" wrapText="1"/>
    </xf>
    <xf numFmtId="166" fontId="10" fillId="0" borderId="24" xfId="0" applyNumberFormat="1" applyFont="1" applyFill="1" applyBorder="1" applyAlignment="1" applyProtection="1">
      <alignment horizontal="center" vertical="center" wrapText="1"/>
    </xf>
    <xf numFmtId="1" fontId="14" fillId="0" borderId="57" xfId="0" applyNumberFormat="1" applyFont="1" applyFill="1" applyBorder="1" applyAlignment="1" applyProtection="1">
      <alignment horizontal="center" vertical="center"/>
    </xf>
    <xf numFmtId="164" fontId="22" fillId="0" borderId="0" xfId="1" applyFont="1" applyProtection="1"/>
    <xf numFmtId="0" fontId="22" fillId="0" borderId="0" xfId="0" applyFont="1" applyProtection="1"/>
    <xf numFmtId="0" fontId="22" fillId="0" borderId="0" xfId="0" applyFont="1" applyBorder="1" applyAlignment="1" applyProtection="1">
      <alignment vertical="center"/>
    </xf>
    <xf numFmtId="0" fontId="10" fillId="2" borderId="4" xfId="0" applyFont="1" applyFill="1" applyBorder="1" applyAlignment="1" applyProtection="1">
      <alignment horizontal="center" vertical="center"/>
    </xf>
    <xf numFmtId="2" fontId="14" fillId="0" borderId="4" xfId="0" applyNumberFormat="1" applyFont="1" applyBorder="1"/>
    <xf numFmtId="166" fontId="30" fillId="0" borderId="0" xfId="0" applyNumberFormat="1" applyFont="1" applyAlignment="1">
      <alignment horizontal="center" vertical="center"/>
    </xf>
    <xf numFmtId="164" fontId="16" fillId="0" borderId="0" xfId="1" applyFont="1" applyProtection="1"/>
    <xf numFmtId="0" fontId="0" fillId="0" borderId="33" xfId="0" applyBorder="1"/>
    <xf numFmtId="0" fontId="14" fillId="0" borderId="4" xfId="0" applyFont="1" applyFill="1" applyBorder="1" applyProtection="1"/>
    <xf numFmtId="0" fontId="11" fillId="0" borderId="4" xfId="0" applyFont="1" applyFill="1" applyBorder="1" applyAlignment="1" applyProtection="1">
      <alignment horizontal="center"/>
    </xf>
    <xf numFmtId="0" fontId="14" fillId="0" borderId="4" xfId="0" applyFont="1" applyBorder="1" applyProtection="1"/>
    <xf numFmtId="0" fontId="18" fillId="0" borderId="4" xfId="0" applyFont="1" applyFill="1" applyBorder="1" applyProtection="1"/>
    <xf numFmtId="1" fontId="0" fillId="0" borderId="4" xfId="0" applyNumberFormat="1" applyFill="1" applyBorder="1" applyAlignment="1" applyProtection="1">
      <alignment horizontal="center" vertical="center"/>
    </xf>
    <xf numFmtId="0" fontId="0" fillId="0" borderId="4" xfId="0" applyFill="1" applyBorder="1" applyAlignment="1" applyProtection="1">
      <alignment horizontal="center"/>
    </xf>
    <xf numFmtId="2" fontId="14" fillId="12" borderId="4" xfId="0" applyNumberFormat="1" applyFont="1" applyFill="1" applyBorder="1" applyAlignment="1">
      <alignment horizontal="center" vertical="center"/>
    </xf>
    <xf numFmtId="2" fontId="14" fillId="3" borderId="4" xfId="0" applyNumberFormat="1" applyFont="1" applyFill="1" applyBorder="1" applyAlignment="1">
      <alignment horizontal="center" vertical="center"/>
    </xf>
    <xf numFmtId="0" fontId="23" fillId="0" borderId="0" xfId="0" applyFont="1" applyAlignment="1" applyProtection="1"/>
    <xf numFmtId="0" fontId="0" fillId="0" borderId="4" xfId="0" applyFill="1" applyBorder="1" applyProtection="1"/>
    <xf numFmtId="164" fontId="6" fillId="0" borderId="0" xfId="1" applyFont="1" applyFill="1" applyProtection="1"/>
    <xf numFmtId="164" fontId="30" fillId="0" borderId="0" xfId="1" applyFont="1" applyBorder="1" applyProtection="1"/>
    <xf numFmtId="164" fontId="30" fillId="0" borderId="0" xfId="1" applyFont="1" applyProtection="1"/>
    <xf numFmtId="49" fontId="9" fillId="0" borderId="4" xfId="1" applyNumberFormat="1" applyFont="1" applyBorder="1" applyAlignment="1" applyProtection="1">
      <alignment horizontal="center" vertical="center"/>
    </xf>
    <xf numFmtId="164" fontId="14" fillId="0" borderId="0" xfId="1" applyFont="1" applyAlignment="1" applyProtection="1">
      <alignment horizontal="center" vertical="center"/>
    </xf>
    <xf numFmtId="167" fontId="11" fillId="0" borderId="0" xfId="1" applyNumberFormat="1" applyFont="1" applyFill="1" applyBorder="1" applyAlignment="1" applyProtection="1">
      <alignment horizontal="center" vertical="center"/>
    </xf>
    <xf numFmtId="0" fontId="30" fillId="0" borderId="0" xfId="0" applyFont="1" applyAlignment="1" applyProtection="1">
      <alignment horizontal="center" vertical="center"/>
    </xf>
    <xf numFmtId="164" fontId="13" fillId="0" borderId="11" xfId="1" applyFont="1" applyBorder="1" applyAlignment="1" applyProtection="1">
      <alignment horizontal="left" vertical="center"/>
    </xf>
    <xf numFmtId="0" fontId="0" fillId="0" borderId="11" xfId="0" applyBorder="1" applyProtection="1"/>
    <xf numFmtId="164" fontId="12" fillId="0" borderId="35" xfId="1" applyFont="1" applyBorder="1" applyAlignment="1" applyProtection="1">
      <alignment horizontal="right" vertical="center"/>
    </xf>
    <xf numFmtId="167" fontId="10" fillId="0" borderId="35" xfId="1" applyNumberFormat="1" applyFont="1" applyBorder="1" applyAlignment="1" applyProtection="1">
      <alignment horizontal="center" vertical="center"/>
    </xf>
    <xf numFmtId="0" fontId="28" fillId="0" borderId="11" xfId="0" applyFont="1" applyBorder="1" applyAlignment="1" applyProtection="1">
      <alignment horizontal="center"/>
    </xf>
    <xf numFmtId="167" fontId="10" fillId="0" borderId="11" xfId="1" applyNumberFormat="1" applyFont="1" applyBorder="1" applyAlignment="1" applyProtection="1">
      <alignment horizontal="center" vertical="center"/>
    </xf>
    <xf numFmtId="164" fontId="12" fillId="0" borderId="24" xfId="1" applyFont="1" applyBorder="1" applyAlignment="1" applyProtection="1">
      <alignment horizontal="right" vertical="center"/>
    </xf>
    <xf numFmtId="167" fontId="10" fillId="0" borderId="24" xfId="1" applyNumberFormat="1" applyFont="1" applyBorder="1" applyAlignment="1" applyProtection="1">
      <alignment horizontal="center" vertical="center"/>
    </xf>
    <xf numFmtId="164" fontId="13" fillId="0" borderId="12" xfId="1" applyFont="1" applyBorder="1" applyAlignment="1" applyProtection="1">
      <alignment horizontal="center" vertical="center"/>
    </xf>
    <xf numFmtId="167" fontId="10" fillId="0" borderId="12" xfId="1" applyNumberFormat="1" applyFont="1" applyBorder="1" applyAlignment="1" applyProtection="1">
      <alignment horizontal="center" vertical="center"/>
    </xf>
    <xf numFmtId="164" fontId="12" fillId="0" borderId="14" xfId="1" applyFont="1" applyBorder="1" applyAlignment="1" applyProtection="1">
      <alignment horizontal="right" vertical="center"/>
    </xf>
    <xf numFmtId="167" fontId="10" fillId="0" borderId="14" xfId="1" applyNumberFormat="1" applyFont="1" applyBorder="1" applyAlignment="1" applyProtection="1">
      <alignment horizontal="center" vertical="center"/>
    </xf>
    <xf numFmtId="167" fontId="10" fillId="0" borderId="6" xfId="1" applyNumberFormat="1" applyFont="1" applyBorder="1" applyAlignment="1" applyProtection="1">
      <alignment horizontal="center" vertical="center"/>
    </xf>
    <xf numFmtId="167" fontId="0" fillId="0" borderId="4" xfId="0" applyNumberFormat="1" applyBorder="1" applyAlignment="1" applyProtection="1">
      <alignment horizontal="center" vertical="center"/>
    </xf>
    <xf numFmtId="0" fontId="0" fillId="0" borderId="1" xfId="0" applyBorder="1" applyProtection="1"/>
    <xf numFmtId="0" fontId="0" fillId="0" borderId="2" xfId="0" applyBorder="1" applyProtection="1"/>
    <xf numFmtId="0" fontId="0" fillId="0" borderId="16" xfId="0" applyBorder="1" applyProtection="1"/>
    <xf numFmtId="0" fontId="11" fillId="0" borderId="21" xfId="0" applyFont="1" applyFill="1" applyBorder="1" applyAlignment="1" applyProtection="1">
      <alignment horizontal="center" vertical="center"/>
    </xf>
    <xf numFmtId="0" fontId="11" fillId="8" borderId="45" xfId="0" applyFont="1" applyFill="1" applyBorder="1" applyAlignment="1" applyProtection="1">
      <alignment horizontal="center" vertical="center"/>
    </xf>
    <xf numFmtId="0" fontId="0" fillId="0" borderId="3" xfId="0" applyBorder="1" applyProtection="1"/>
    <xf numFmtId="0" fontId="0" fillId="0" borderId="15" xfId="0" applyBorder="1" applyProtection="1"/>
    <xf numFmtId="0" fontId="10" fillId="3" borderId="10" xfId="0" applyFont="1" applyFill="1" applyBorder="1" applyProtection="1"/>
    <xf numFmtId="0" fontId="10" fillId="3" borderId="15" xfId="0" applyFont="1" applyFill="1" applyBorder="1" applyProtection="1"/>
    <xf numFmtId="0" fontId="10" fillId="8" borderId="10" xfId="0" applyFont="1" applyFill="1" applyBorder="1" applyProtection="1"/>
    <xf numFmtId="0" fontId="10" fillId="8" borderId="5" xfId="0" applyFont="1" applyFill="1" applyBorder="1" applyAlignment="1" applyProtection="1">
      <alignment wrapText="1"/>
    </xf>
    <xf numFmtId="0" fontId="10" fillId="8" borderId="17" xfId="0" applyFont="1" applyFill="1" applyBorder="1" applyAlignment="1" applyProtection="1">
      <alignment wrapText="1"/>
    </xf>
    <xf numFmtId="0" fontId="10" fillId="8" borderId="23" xfId="0" applyFont="1" applyFill="1" applyBorder="1" applyAlignment="1" applyProtection="1">
      <alignment wrapText="1"/>
    </xf>
    <xf numFmtId="0" fontId="15" fillId="2" borderId="20" xfId="0" applyFont="1" applyFill="1" applyBorder="1" applyProtection="1"/>
    <xf numFmtId="0" fontId="0" fillId="0" borderId="34" xfId="0" applyBorder="1" applyProtection="1"/>
    <xf numFmtId="0" fontId="25" fillId="3" borderId="19" xfId="0" applyFont="1" applyFill="1" applyBorder="1" applyProtection="1"/>
    <xf numFmtId="1" fontId="25" fillId="3" borderId="37" xfId="0" applyNumberFormat="1" applyFont="1" applyFill="1" applyBorder="1" applyProtection="1"/>
    <xf numFmtId="1" fontId="21" fillId="0" borderId="36" xfId="0" applyNumberFormat="1" applyFont="1" applyFill="1" applyBorder="1" applyProtection="1"/>
    <xf numFmtId="1" fontId="21" fillId="0" borderId="35" xfId="0" applyNumberFormat="1" applyFont="1" applyFill="1" applyBorder="1" applyAlignment="1" applyProtection="1">
      <alignment wrapText="1"/>
    </xf>
    <xf numFmtId="1" fontId="26" fillId="2" borderId="38" xfId="0" applyNumberFormat="1" applyFont="1" applyFill="1" applyBorder="1" applyProtection="1"/>
    <xf numFmtId="1" fontId="21" fillId="0" borderId="17" xfId="0" applyNumberFormat="1" applyFont="1" applyFill="1" applyBorder="1" applyAlignment="1" applyProtection="1">
      <alignment horizontal="right" wrapText="1"/>
    </xf>
    <xf numFmtId="0" fontId="10" fillId="0" borderId="23" xfId="0" applyFont="1" applyFill="1" applyBorder="1" applyAlignment="1" applyProtection="1">
      <alignment wrapText="1"/>
    </xf>
    <xf numFmtId="49" fontId="12" fillId="0" borderId="40" xfId="1" applyNumberFormat="1" applyFont="1" applyBorder="1" applyAlignment="1" applyProtection="1">
      <alignment horizontal="right" vertical="center" indent="1"/>
    </xf>
    <xf numFmtId="1" fontId="14" fillId="0" borderId="8" xfId="1" applyNumberFormat="1" applyFont="1" applyBorder="1" applyAlignment="1" applyProtection="1">
      <alignment horizontal="center" vertical="center"/>
    </xf>
    <xf numFmtId="0" fontId="0" fillId="0" borderId="10" xfId="0" applyBorder="1" applyProtection="1"/>
    <xf numFmtId="1" fontId="21" fillId="0" borderId="10" xfId="0" applyNumberFormat="1" applyFont="1" applyFill="1" applyBorder="1" applyProtection="1"/>
    <xf numFmtId="1" fontId="21" fillId="0" borderId="40" xfId="0" applyNumberFormat="1" applyFont="1" applyFill="1" applyBorder="1" applyAlignment="1" applyProtection="1">
      <alignment horizontal="right" wrapText="1"/>
    </xf>
    <xf numFmtId="1" fontId="10" fillId="0" borderId="23" xfId="0" applyNumberFormat="1" applyFont="1" applyFill="1" applyBorder="1" applyAlignment="1" applyProtection="1">
      <alignment wrapText="1"/>
    </xf>
    <xf numFmtId="49" fontId="12" fillId="0" borderId="17" xfId="1" applyNumberFormat="1" applyFont="1" applyBorder="1" applyAlignment="1" applyProtection="1">
      <alignment horizontal="right" vertical="center" indent="1"/>
    </xf>
    <xf numFmtId="1" fontId="14" fillId="0" borderId="10" xfId="1" applyNumberFormat="1" applyFont="1" applyBorder="1" applyAlignment="1" applyProtection="1">
      <alignment horizontal="center" vertical="center"/>
    </xf>
    <xf numFmtId="0" fontId="0" fillId="0" borderId="56" xfId="0" applyBorder="1" applyProtection="1"/>
    <xf numFmtId="0" fontId="9" fillId="3" borderId="6" xfId="0" applyFont="1" applyFill="1" applyBorder="1" applyAlignment="1"/>
    <xf numFmtId="1" fontId="9" fillId="5" borderId="6" xfId="0" applyNumberFormat="1" applyFont="1" applyFill="1" applyBorder="1" applyAlignment="1">
      <alignment horizontal="center" vertical="center"/>
    </xf>
    <xf numFmtId="164" fontId="9" fillId="0" borderId="35" xfId="1" applyFont="1" applyBorder="1"/>
    <xf numFmtId="164" fontId="6" fillId="0" borderId="36" xfId="1" applyFont="1" applyBorder="1" applyAlignment="1">
      <alignment horizontal="center" vertical="center"/>
    </xf>
    <xf numFmtId="0" fontId="0" fillId="0" borderId="14" xfId="0" applyBorder="1" applyAlignment="1">
      <alignment horizontal="center"/>
    </xf>
    <xf numFmtId="0" fontId="0" fillId="0" borderId="6" xfId="0" applyBorder="1"/>
    <xf numFmtId="2" fontId="14" fillId="0" borderId="11" xfId="0" applyNumberFormat="1" applyFont="1" applyBorder="1" applyAlignment="1">
      <alignment horizontal="center" vertical="center"/>
    </xf>
    <xf numFmtId="2" fontId="14" fillId="0" borderId="12" xfId="0" applyNumberFormat="1" applyFont="1" applyBorder="1" applyAlignment="1">
      <alignment horizontal="center" vertical="center"/>
    </xf>
    <xf numFmtId="2" fontId="14" fillId="0" borderId="6" xfId="0" applyNumberFormat="1" applyFont="1" applyBorder="1" applyAlignment="1">
      <alignment horizontal="center" vertical="center"/>
    </xf>
    <xf numFmtId="0" fontId="0" fillId="0" borderId="12" xfId="0" applyBorder="1"/>
    <xf numFmtId="2" fontId="27" fillId="0" borderId="11" xfId="0" applyNumberFormat="1" applyFont="1" applyBorder="1" applyAlignment="1">
      <alignment horizontal="center" vertical="center"/>
    </xf>
    <xf numFmtId="2" fontId="27" fillId="0" borderId="12" xfId="0" applyNumberFormat="1" applyFont="1" applyBorder="1" applyAlignment="1">
      <alignment horizontal="center" vertical="center"/>
    </xf>
    <xf numFmtId="2" fontId="27" fillId="0" borderId="6" xfId="0" applyNumberFormat="1" applyFont="1" applyBorder="1" applyAlignment="1">
      <alignment horizontal="center" vertical="center"/>
    </xf>
    <xf numFmtId="0" fontId="0" fillId="0" borderId="11" xfId="0" applyFill="1" applyBorder="1"/>
    <xf numFmtId="0" fontId="0" fillId="0" borderId="12" xfId="0" applyFill="1" applyBorder="1"/>
    <xf numFmtId="0" fontId="0" fillId="0" borderId="6" xfId="0" applyFill="1" applyBorder="1"/>
    <xf numFmtId="0" fontId="0" fillId="6" borderId="7" xfId="0" applyFill="1" applyBorder="1" applyAlignment="1" applyProtection="1">
      <alignment horizontal="center"/>
      <protection locked="0"/>
    </xf>
    <xf numFmtId="2" fontId="14" fillId="0" borderId="36" xfId="0" applyNumberFormat="1" applyFont="1" applyBorder="1" applyAlignment="1">
      <alignment horizontal="center" vertical="center"/>
    </xf>
    <xf numFmtId="2" fontId="14" fillId="0" borderId="25" xfId="0" applyNumberFormat="1" applyFont="1" applyBorder="1" applyAlignment="1">
      <alignment horizontal="center" vertical="center"/>
    </xf>
    <xf numFmtId="2" fontId="14" fillId="0" borderId="8" xfId="0" applyNumberFormat="1" applyFont="1" applyBorder="1" applyAlignment="1">
      <alignment horizontal="center" vertical="center"/>
    </xf>
    <xf numFmtId="0" fontId="17" fillId="0" borderId="12" xfId="0" applyFont="1" applyFill="1" applyBorder="1" applyAlignment="1">
      <alignment horizontal="center" vertical="center"/>
    </xf>
    <xf numFmtId="167" fontId="6" fillId="11" borderId="4" xfId="1" applyNumberFormat="1" applyFont="1" applyFill="1" applyBorder="1" applyAlignment="1" applyProtection="1">
      <alignment horizontal="center" vertical="center"/>
    </xf>
    <xf numFmtId="1" fontId="18" fillId="3" borderId="5" xfId="0" applyNumberFormat="1" applyFont="1" applyFill="1" applyBorder="1" applyProtection="1"/>
    <xf numFmtId="2" fontId="18" fillId="3" borderId="5" xfId="0" applyNumberFormat="1" applyFont="1" applyFill="1" applyBorder="1" applyProtection="1"/>
    <xf numFmtId="1" fontId="18" fillId="2" borderId="10" xfId="0" applyNumberFormat="1" applyFont="1" applyFill="1" applyBorder="1" applyProtection="1"/>
    <xf numFmtId="2" fontId="18" fillId="2" borderId="10" xfId="0" applyNumberFormat="1" applyFont="1" applyFill="1" applyBorder="1" applyProtection="1"/>
    <xf numFmtId="1" fontId="0" fillId="11" borderId="6" xfId="0" applyNumberFormat="1" applyFill="1" applyBorder="1" applyAlignment="1" applyProtection="1">
      <alignment horizontal="center" vertical="center"/>
    </xf>
    <xf numFmtId="0" fontId="0" fillId="0" borderId="35" xfId="0" applyFill="1" applyBorder="1" applyProtection="1"/>
    <xf numFmtId="0" fontId="18" fillId="0" borderId="36" xfId="0" applyFont="1" applyFill="1" applyBorder="1" applyProtection="1"/>
    <xf numFmtId="0" fontId="0" fillId="0" borderId="14" xfId="0" applyFill="1" applyBorder="1" applyProtection="1"/>
    <xf numFmtId="0" fontId="18" fillId="0" borderId="8" xfId="0" applyFont="1" applyFill="1" applyBorder="1" applyProtection="1"/>
    <xf numFmtId="0" fontId="14" fillId="0" borderId="41" xfId="0" applyFont="1" applyFill="1" applyBorder="1" applyAlignment="1" applyProtection="1">
      <alignment horizontal="center" vertical="center"/>
    </xf>
    <xf numFmtId="0" fontId="14" fillId="0" borderId="42" xfId="0" applyFont="1" applyFill="1" applyBorder="1" applyAlignment="1" applyProtection="1">
      <alignment horizontal="center" vertical="center"/>
    </xf>
    <xf numFmtId="0" fontId="0" fillId="0" borderId="43" xfId="0" applyFill="1" applyBorder="1" applyProtection="1"/>
    <xf numFmtId="1" fontId="10" fillId="0" borderId="44" xfId="0" applyNumberFormat="1" applyFont="1" applyFill="1" applyBorder="1" applyProtection="1"/>
    <xf numFmtId="0" fontId="10" fillId="0" borderId="42" xfId="0" applyFont="1" applyFill="1" applyBorder="1" applyAlignment="1" applyProtection="1">
      <alignment wrapText="1"/>
    </xf>
    <xf numFmtId="0" fontId="10" fillId="0" borderId="48" xfId="0" applyFont="1" applyFill="1" applyBorder="1" applyAlignment="1" applyProtection="1">
      <alignment horizontal="center" vertical="center" wrapText="1"/>
    </xf>
    <xf numFmtId="0" fontId="10" fillId="0" borderId="47" xfId="0" applyFont="1" applyFill="1" applyBorder="1" applyAlignment="1" applyProtection="1">
      <alignment wrapText="1"/>
    </xf>
    <xf numFmtId="168" fontId="32" fillId="0" borderId="10" xfId="0" applyNumberFormat="1" applyFont="1" applyFill="1" applyBorder="1" applyProtection="1"/>
    <xf numFmtId="168" fontId="32" fillId="8" borderId="14" xfId="0" applyNumberFormat="1" applyFont="1" applyFill="1" applyBorder="1" applyProtection="1"/>
    <xf numFmtId="0" fontId="11" fillId="0" borderId="18" xfId="0" applyFont="1" applyFill="1" applyBorder="1" applyProtection="1"/>
    <xf numFmtId="0" fontId="11" fillId="0" borderId="16" xfId="0" applyFont="1" applyFill="1" applyBorder="1" applyProtection="1"/>
    <xf numFmtId="1" fontId="0" fillId="11" borderId="6" xfId="0" applyNumberFormat="1" applyFill="1" applyBorder="1" applyAlignment="1" applyProtection="1">
      <alignment horizontal="center" vertical="center"/>
    </xf>
    <xf numFmtId="2" fontId="32" fillId="0" borderId="8" xfId="0" applyNumberFormat="1" applyFont="1" applyFill="1" applyBorder="1"/>
    <xf numFmtId="2" fontId="32" fillId="8" borderId="40" xfId="0" applyNumberFormat="1" applyFont="1" applyFill="1" applyBorder="1"/>
    <xf numFmtId="0" fontId="0" fillId="2" borderId="59" xfId="0" applyFill="1" applyBorder="1" applyProtection="1">
      <protection locked="0"/>
    </xf>
    <xf numFmtId="0" fontId="0" fillId="2" borderId="15" xfId="0" applyFill="1" applyBorder="1" applyProtection="1">
      <protection locked="0"/>
    </xf>
    <xf numFmtId="0" fontId="0" fillId="2" borderId="60" xfId="0" applyFill="1" applyBorder="1" applyProtection="1">
      <protection locked="0"/>
    </xf>
    <xf numFmtId="0" fontId="10" fillId="0" borderId="7" xfId="0" applyFont="1" applyFill="1" applyBorder="1" applyProtection="1"/>
    <xf numFmtId="0" fontId="15" fillId="2" borderId="7" xfId="0" applyFont="1" applyFill="1" applyBorder="1" applyProtection="1"/>
    <xf numFmtId="1" fontId="26" fillId="2" borderId="30" xfId="0" applyNumberFormat="1" applyFont="1" applyFill="1" applyBorder="1" applyProtection="1"/>
    <xf numFmtId="0" fontId="10" fillId="0" borderId="61" xfId="0" applyFont="1" applyFill="1" applyBorder="1" applyProtection="1"/>
    <xf numFmtId="1" fontId="10" fillId="0" borderId="56" xfId="0" applyNumberFormat="1" applyFont="1" applyFill="1" applyBorder="1" applyProtection="1"/>
    <xf numFmtId="1" fontId="21" fillId="0" borderId="20" xfId="0" applyNumberFormat="1" applyFont="1" applyFill="1" applyBorder="1" applyProtection="1"/>
    <xf numFmtId="0" fontId="10" fillId="0" borderId="15" xfId="0" applyFont="1" applyFill="1" applyBorder="1" applyProtection="1"/>
    <xf numFmtId="0" fontId="15" fillId="2" borderId="15" xfId="0" applyFont="1" applyFill="1" applyBorder="1" applyProtection="1"/>
    <xf numFmtId="1" fontId="26" fillId="2" borderId="15" xfId="0" applyNumberFormat="1" applyFont="1" applyFill="1" applyBorder="1" applyProtection="1"/>
    <xf numFmtId="1" fontId="21" fillId="0" borderId="15" xfId="0" applyNumberFormat="1" applyFont="1" applyFill="1" applyBorder="1" applyProtection="1"/>
    <xf numFmtId="0" fontId="0" fillId="0" borderId="62" xfId="0" applyBorder="1" applyProtection="1"/>
    <xf numFmtId="0" fontId="10" fillId="0" borderId="42" xfId="0" applyFont="1" applyFill="1" applyBorder="1" applyProtection="1"/>
    <xf numFmtId="1" fontId="21" fillId="0" borderId="7" xfId="0" applyNumberFormat="1" applyFont="1" applyFill="1" applyBorder="1" applyProtection="1"/>
    <xf numFmtId="1" fontId="10" fillId="0" borderId="64" xfId="0" applyNumberFormat="1" applyFont="1" applyFill="1" applyBorder="1" applyProtection="1"/>
    <xf numFmtId="0" fontId="33" fillId="0" borderId="0" xfId="0" applyFont="1"/>
    <xf numFmtId="168" fontId="0" fillId="8" borderId="65" xfId="0" applyNumberFormat="1" applyFont="1" applyFill="1" applyBorder="1"/>
    <xf numFmtId="0" fontId="10" fillId="8" borderId="10" xfId="0" applyFont="1" applyFill="1" applyBorder="1" applyAlignment="1" applyProtection="1">
      <alignment horizontal="center" vertical="center"/>
    </xf>
    <xf numFmtId="0" fontId="10" fillId="8" borderId="5" xfId="0" applyFont="1" applyFill="1" applyBorder="1" applyAlignment="1" applyProtection="1">
      <alignment horizontal="center" vertical="center"/>
    </xf>
    <xf numFmtId="0" fontId="10" fillId="8" borderId="17" xfId="0" applyFont="1" applyFill="1" applyBorder="1" applyAlignment="1" applyProtection="1">
      <alignment horizontal="center" vertical="center"/>
    </xf>
    <xf numFmtId="0" fontId="10" fillId="8" borderId="23" xfId="0" applyFont="1" applyFill="1" applyBorder="1" applyAlignment="1" applyProtection="1">
      <alignment horizontal="center" vertical="center"/>
    </xf>
    <xf numFmtId="1" fontId="21" fillId="0" borderId="23" xfId="0" applyNumberFormat="1" applyFont="1" applyFill="1" applyBorder="1" applyAlignment="1" applyProtection="1">
      <alignment wrapText="1"/>
    </xf>
    <xf numFmtId="0" fontId="21" fillId="0" borderId="7" xfId="0" applyFont="1" applyFill="1" applyBorder="1" applyProtection="1"/>
    <xf numFmtId="1" fontId="10" fillId="0" borderId="66" xfId="0" applyNumberFormat="1" applyFont="1" applyFill="1" applyBorder="1" applyProtection="1"/>
    <xf numFmtId="0" fontId="11" fillId="0" borderId="63" xfId="0" applyFont="1" applyFill="1" applyBorder="1" applyAlignment="1" applyProtection="1">
      <alignment horizontal="center" vertical="center"/>
    </xf>
    <xf numFmtId="0" fontId="34" fillId="0" borderId="22" xfId="0" applyFont="1" applyFill="1" applyBorder="1" applyAlignment="1" applyProtection="1">
      <alignment horizontal="center" vertical="center"/>
    </xf>
    <xf numFmtId="0" fontId="0" fillId="0" borderId="0" xfId="0" applyBorder="1"/>
    <xf numFmtId="0" fontId="18" fillId="2" borderId="5" xfId="0" applyFont="1" applyFill="1" applyBorder="1" applyAlignment="1" applyProtection="1">
      <alignment horizontal="center"/>
    </xf>
    <xf numFmtId="2" fontId="18" fillId="2" borderId="5" xfId="0" applyNumberFormat="1" applyFont="1" applyFill="1" applyBorder="1" applyAlignment="1" applyProtection="1">
      <alignment horizontal="center"/>
    </xf>
    <xf numFmtId="0" fontId="0" fillId="0" borderId="35" xfId="0" applyBorder="1" applyProtection="1"/>
    <xf numFmtId="0" fontId="0" fillId="0" borderId="14" xfId="0" applyBorder="1" applyProtection="1"/>
    <xf numFmtId="0" fontId="0" fillId="11" borderId="6" xfId="0" applyFill="1" applyBorder="1" applyProtection="1"/>
    <xf numFmtId="0" fontId="0" fillId="11" borderId="0" xfId="0" applyFill="1" applyBorder="1" applyAlignment="1" applyProtection="1">
      <alignment horizontal="center" vertical="center"/>
    </xf>
    <xf numFmtId="0" fontId="0" fillId="11" borderId="0" xfId="0" applyFill="1" applyBorder="1" applyAlignment="1" applyProtection="1">
      <alignment horizontal="center"/>
    </xf>
    <xf numFmtId="1" fontId="0" fillId="11" borderId="0" xfId="0" applyNumberFormat="1" applyFill="1" applyBorder="1" applyAlignment="1">
      <alignment horizontal="center" vertical="center"/>
    </xf>
    <xf numFmtId="0" fontId="0" fillId="11" borderId="0" xfId="0" applyFill="1" applyBorder="1"/>
    <xf numFmtId="0" fontId="0" fillId="0" borderId="54" xfId="0" applyBorder="1" applyAlignment="1">
      <alignment horizontal="right" vertical="center"/>
    </xf>
    <xf numFmtId="164" fontId="6" fillId="0" borderId="30" xfId="1" applyFont="1" applyBorder="1" applyAlignment="1">
      <alignment horizontal="right" vertical="center"/>
    </xf>
    <xf numFmtId="164" fontId="0" fillId="0" borderId="38" xfId="1" applyFont="1" applyBorder="1" applyAlignment="1">
      <alignment horizontal="right" vertical="center"/>
    </xf>
    <xf numFmtId="164" fontId="6" fillId="0" borderId="55" xfId="1" applyFont="1" applyBorder="1" applyAlignment="1">
      <alignment horizontal="right" vertical="center"/>
    </xf>
    <xf numFmtId="0" fontId="0" fillId="0" borderId="0" xfId="0" applyBorder="1" applyAlignment="1" applyProtection="1">
      <alignment horizontal="center"/>
    </xf>
    <xf numFmtId="0" fontId="16" fillId="0" borderId="0" xfId="0" applyFont="1" applyBorder="1" applyAlignment="1" applyProtection="1">
      <alignment horizontal="center"/>
    </xf>
    <xf numFmtId="168" fontId="20" fillId="0" borderId="0" xfId="1" applyNumberFormat="1" applyFont="1" applyBorder="1" applyAlignment="1" applyProtection="1">
      <alignment horizontal="center" vertical="center"/>
    </xf>
    <xf numFmtId="0" fontId="11" fillId="11" borderId="58" xfId="0" applyFont="1" applyFill="1" applyBorder="1" applyAlignment="1" applyProtection="1">
      <alignment horizontal="center" vertical="center"/>
    </xf>
    <xf numFmtId="0" fontId="10" fillId="11" borderId="69" xfId="0" applyFont="1" applyFill="1" applyBorder="1" applyProtection="1"/>
    <xf numFmtId="0" fontId="10" fillId="11" borderId="69" xfId="0" applyFont="1" applyFill="1" applyBorder="1" applyAlignment="1" applyProtection="1">
      <alignment horizontal="center" vertical="center"/>
    </xf>
    <xf numFmtId="0" fontId="10" fillId="0" borderId="69" xfId="0" applyFont="1" applyFill="1" applyBorder="1" applyAlignment="1" applyProtection="1">
      <alignment horizontal="center" vertical="center"/>
    </xf>
    <xf numFmtId="0" fontId="10" fillId="0" borderId="70" xfId="0" applyFont="1" applyFill="1" applyBorder="1" applyAlignment="1" applyProtection="1">
      <alignment horizontal="center" vertical="center"/>
    </xf>
    <xf numFmtId="0" fontId="11" fillId="11" borderId="68" xfId="0" applyFont="1" applyFill="1" applyBorder="1" applyAlignment="1" applyProtection="1">
      <alignment horizontal="center" vertical="center"/>
    </xf>
    <xf numFmtId="0" fontId="10" fillId="11" borderId="71" xfId="0" applyFont="1" applyFill="1" applyBorder="1" applyProtection="1"/>
    <xf numFmtId="0" fontId="10" fillId="11" borderId="71" xfId="0" applyFont="1" applyFill="1" applyBorder="1" applyAlignment="1" applyProtection="1">
      <alignment horizontal="center" vertical="center"/>
    </xf>
    <xf numFmtId="0" fontId="10" fillId="0" borderId="72" xfId="0" applyFont="1" applyFill="1" applyBorder="1" applyAlignment="1" applyProtection="1">
      <alignment horizontal="center" vertical="center"/>
    </xf>
    <xf numFmtId="0" fontId="10" fillId="0" borderId="71" xfId="0" applyFont="1" applyFill="1" applyBorder="1" applyAlignment="1" applyProtection="1">
      <alignment horizontal="center" vertical="center"/>
    </xf>
    <xf numFmtId="0" fontId="10" fillId="0" borderId="73" xfId="0" applyFont="1" applyFill="1" applyBorder="1" applyAlignment="1" applyProtection="1">
      <alignment horizontal="center" vertical="center"/>
    </xf>
    <xf numFmtId="164" fontId="20" fillId="11" borderId="71" xfId="1" applyFont="1" applyFill="1" applyBorder="1" applyAlignment="1">
      <alignment horizontal="center" vertical="center"/>
    </xf>
    <xf numFmtId="164" fontId="20" fillId="11" borderId="68" xfId="1" applyFont="1" applyFill="1" applyBorder="1" applyAlignment="1">
      <alignment horizontal="center" vertical="center"/>
    </xf>
    <xf numFmtId="1" fontId="18" fillId="0" borderId="36" xfId="0" applyNumberFormat="1" applyFont="1" applyFill="1" applyBorder="1" applyAlignment="1" applyProtection="1"/>
    <xf numFmtId="1" fontId="18" fillId="0" borderId="8" xfId="0" applyNumberFormat="1" applyFont="1" applyFill="1" applyBorder="1" applyAlignment="1" applyProtection="1"/>
    <xf numFmtId="0" fontId="14" fillId="0" borderId="0" xfId="0" applyFont="1" applyFill="1" applyBorder="1" applyAlignment="1" applyProtection="1">
      <alignment horizontal="center" vertical="center"/>
    </xf>
    <xf numFmtId="1" fontId="0" fillId="0" borderId="0" xfId="0" applyNumberFormat="1" applyFill="1" applyBorder="1" applyAlignment="1" applyProtection="1">
      <alignment horizontal="center" vertical="center"/>
    </xf>
    <xf numFmtId="167" fontId="6" fillId="0" borderId="0" xfId="1" applyNumberFormat="1" applyFont="1" applyFill="1" applyBorder="1" applyAlignment="1" applyProtection="1">
      <alignment horizontal="center" vertical="center"/>
    </xf>
    <xf numFmtId="167" fontId="9" fillId="11" borderId="75" xfId="1" applyNumberFormat="1" applyFont="1" applyFill="1" applyBorder="1" applyAlignment="1" applyProtection="1">
      <alignment horizontal="center" vertical="center"/>
      <protection locked="0"/>
    </xf>
    <xf numFmtId="167" fontId="9" fillId="11" borderId="74" xfId="1" applyNumberFormat="1" applyFont="1" applyFill="1" applyBorder="1" applyAlignment="1" applyProtection="1">
      <alignment horizontal="center" vertical="center"/>
      <protection locked="0"/>
    </xf>
    <xf numFmtId="167" fontId="9" fillId="11" borderId="69" xfId="1" applyNumberFormat="1" applyFont="1" applyFill="1" applyBorder="1" applyAlignment="1" applyProtection="1">
      <alignment horizontal="center" vertical="center"/>
      <protection locked="0"/>
    </xf>
    <xf numFmtId="0" fontId="0" fillId="0" borderId="0" xfId="0" applyFill="1"/>
    <xf numFmtId="1" fontId="9" fillId="6" borderId="4" xfId="0" applyNumberFormat="1" applyFont="1" applyFill="1" applyBorder="1" applyAlignment="1" applyProtection="1">
      <alignment horizontal="center" vertical="center"/>
      <protection locked="0"/>
    </xf>
    <xf numFmtId="0" fontId="31" fillId="11" borderId="0" xfId="0" applyFont="1" applyFill="1" applyAlignment="1">
      <alignment horizontal="center" vertical="center"/>
    </xf>
    <xf numFmtId="0" fontId="0" fillId="11" borderId="0" xfId="0" applyFill="1" applyBorder="1" applyAlignment="1">
      <alignment horizontal="center" vertical="center"/>
    </xf>
    <xf numFmtId="0" fontId="0" fillId="0" borderId="11" xfId="0" applyFill="1" applyBorder="1" applyAlignment="1">
      <alignment horizontal="center" vertical="center"/>
    </xf>
    <xf numFmtId="0" fontId="0" fillId="0" borderId="6" xfId="0" applyFill="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49" fontId="7" fillId="0" borderId="11" xfId="1" applyNumberFormat="1" applyFont="1" applyBorder="1" applyAlignment="1">
      <alignment horizontal="center" vertical="center"/>
    </xf>
    <xf numFmtId="49" fontId="7" fillId="0" borderId="14" xfId="1" applyNumberFormat="1" applyFont="1" applyBorder="1" applyAlignment="1">
      <alignment horizontal="center" vertical="center"/>
    </xf>
    <xf numFmtId="0" fontId="9" fillId="0" borderId="24" xfId="0" applyFont="1" applyBorder="1" applyAlignment="1" applyProtection="1">
      <alignment horizontal="center"/>
    </xf>
    <xf numFmtId="0" fontId="9" fillId="0" borderId="0" xfId="0" applyFont="1" applyBorder="1" applyAlignment="1" applyProtection="1">
      <alignment horizontal="center"/>
    </xf>
    <xf numFmtId="0" fontId="9" fillId="0" borderId="25" xfId="0" applyFont="1" applyBorder="1" applyAlignment="1" applyProtection="1">
      <alignment horizontal="center"/>
    </xf>
    <xf numFmtId="0" fontId="14" fillId="0" borderId="11" xfId="0" applyFont="1" applyBorder="1" applyAlignment="1">
      <alignment horizontal="center" vertical="center" wrapText="1"/>
    </xf>
    <xf numFmtId="0" fontId="0" fillId="0" borderId="6" xfId="0" applyBorder="1" applyAlignment="1">
      <alignment horizontal="center" vertical="center"/>
    </xf>
    <xf numFmtId="49" fontId="0" fillId="6" borderId="54" xfId="0" applyNumberFormat="1" applyFill="1" applyBorder="1" applyAlignment="1" applyProtection="1">
      <alignment horizontal="left" indent="1"/>
      <protection locked="0"/>
    </xf>
    <xf numFmtId="49" fontId="0" fillId="6" borderId="29" xfId="0" applyNumberFormat="1" applyFill="1" applyBorder="1" applyAlignment="1" applyProtection="1">
      <alignment horizontal="left" indent="1"/>
      <protection locked="0"/>
    </xf>
    <xf numFmtId="49" fontId="0" fillId="6" borderId="30" xfId="1" applyNumberFormat="1" applyFont="1" applyFill="1" applyBorder="1" applyAlignment="1" applyProtection="1">
      <alignment horizontal="left" indent="1"/>
      <protection locked="0"/>
    </xf>
    <xf numFmtId="49" fontId="0" fillId="6" borderId="23" xfId="1" applyNumberFormat="1" applyFont="1" applyFill="1" applyBorder="1" applyAlignment="1" applyProtection="1">
      <alignment horizontal="left" indent="1"/>
      <protection locked="0"/>
    </xf>
    <xf numFmtId="14" fontId="6" fillId="6" borderId="32" xfId="1" applyNumberFormat="1" applyFont="1" applyFill="1" applyBorder="1" applyAlignment="1" applyProtection="1">
      <alignment horizontal="left" indent="1"/>
      <protection locked="0"/>
    </xf>
    <xf numFmtId="0" fontId="14" fillId="11" borderId="0" xfId="0" applyFont="1" applyFill="1" applyBorder="1" applyAlignment="1" applyProtection="1">
      <alignment horizontal="center" vertical="center"/>
    </xf>
    <xf numFmtId="0" fontId="1" fillId="11" borderId="0" xfId="0" applyFont="1" applyFill="1" applyAlignment="1">
      <alignment horizontal="right" vertical="center" indent="1"/>
    </xf>
    <xf numFmtId="166" fontId="29" fillId="0" borderId="6" xfId="0" applyNumberFormat="1" applyFont="1" applyFill="1" applyBorder="1" applyAlignment="1" applyProtection="1">
      <alignment horizontal="center" vertical="center"/>
    </xf>
    <xf numFmtId="166" fontId="29" fillId="0" borderId="0" xfId="0" applyNumberFormat="1" applyFont="1" applyFill="1" applyBorder="1" applyAlignment="1" applyProtection="1">
      <alignment horizontal="center" vertical="center"/>
    </xf>
    <xf numFmtId="166" fontId="29" fillId="0" borderId="41" xfId="0" applyNumberFormat="1" applyFont="1" applyFill="1" applyBorder="1" applyAlignment="1" applyProtection="1">
      <alignment horizontal="center" vertical="center"/>
    </xf>
    <xf numFmtId="166" fontId="29" fillId="0" borderId="40" xfId="0" applyNumberFormat="1" applyFont="1" applyFill="1" applyBorder="1" applyAlignment="1" applyProtection="1">
      <alignment horizontal="center" vertical="center"/>
    </xf>
    <xf numFmtId="166" fontId="29" fillId="0" borderId="57" xfId="0" applyNumberFormat="1" applyFont="1" applyFill="1" applyBorder="1" applyAlignment="1" applyProtection="1">
      <alignment horizontal="center" vertical="center"/>
    </xf>
    <xf numFmtId="168" fontId="20" fillId="0" borderId="4" xfId="1" applyNumberFormat="1" applyFont="1" applyBorder="1" applyAlignment="1" applyProtection="1">
      <alignment horizontal="center" vertical="center"/>
    </xf>
    <xf numFmtId="1" fontId="0" fillId="11" borderId="6" xfId="0" applyNumberFormat="1" applyFill="1" applyBorder="1" applyAlignment="1" applyProtection="1">
      <alignment horizontal="center" vertical="center"/>
    </xf>
    <xf numFmtId="0" fontId="16" fillId="0" borderId="26" xfId="0" applyFont="1" applyBorder="1" applyAlignment="1" applyProtection="1">
      <alignment horizontal="center"/>
    </xf>
    <xf numFmtId="0" fontId="16" fillId="0" borderId="36" xfId="0" applyFont="1" applyBorder="1" applyAlignment="1" applyProtection="1">
      <alignment horizontal="center"/>
    </xf>
    <xf numFmtId="0" fontId="16" fillId="0" borderId="67" xfId="0" applyFont="1" applyBorder="1" applyAlignment="1" applyProtection="1">
      <alignment horizontal="center"/>
    </xf>
    <xf numFmtId="0" fontId="16" fillId="0" borderId="8" xfId="0" applyFont="1" applyBorder="1" applyAlignment="1" applyProtection="1">
      <alignment horizontal="center"/>
    </xf>
    <xf numFmtId="0" fontId="11" fillId="0" borderId="22" xfId="0" applyFont="1" applyFill="1" applyBorder="1" applyAlignment="1" applyProtection="1">
      <alignment horizontal="center"/>
    </xf>
    <xf numFmtId="0" fontId="11" fillId="0" borderId="58" xfId="0" applyFont="1" applyFill="1" applyBorder="1" applyAlignment="1" applyProtection="1">
      <alignment horizontal="center"/>
    </xf>
    <xf numFmtId="0" fontId="5" fillId="0" borderId="41" xfId="0" applyFont="1" applyFill="1" applyBorder="1" applyAlignment="1" applyProtection="1">
      <alignment horizontal="center" vertical="center"/>
    </xf>
    <xf numFmtId="0" fontId="0" fillId="0" borderId="5" xfId="0" applyBorder="1" applyAlignment="1" applyProtection="1">
      <alignment horizontal="center"/>
    </xf>
    <xf numFmtId="0" fontId="0" fillId="0" borderId="7" xfId="0" applyBorder="1" applyAlignment="1" applyProtection="1">
      <alignment horizontal="center"/>
    </xf>
    <xf numFmtId="0" fontId="0" fillId="0" borderId="10" xfId="0" applyBorder="1" applyAlignment="1" applyProtection="1">
      <alignment horizontal="center"/>
    </xf>
    <xf numFmtId="167" fontId="6" fillId="11" borderId="4" xfId="1" applyNumberFormat="1" applyFont="1" applyFill="1" applyBorder="1" applyAlignment="1" applyProtection="1">
      <alignment horizontal="center" vertical="center"/>
    </xf>
    <xf numFmtId="164" fontId="0" fillId="11" borderId="0" xfId="1" applyFont="1" applyFill="1" applyBorder="1" applyAlignment="1" applyProtection="1">
      <alignment horizontal="center"/>
    </xf>
    <xf numFmtId="164" fontId="6" fillId="11" borderId="0" xfId="1" applyFont="1" applyFill="1" applyBorder="1" applyAlignment="1" applyProtection="1">
      <alignment horizontal="center"/>
    </xf>
    <xf numFmtId="164" fontId="6" fillId="0" borderId="11" xfId="1" applyFont="1" applyBorder="1" applyAlignment="1" applyProtection="1">
      <alignment horizontal="center"/>
    </xf>
    <xf numFmtId="164" fontId="6" fillId="0" borderId="12" xfId="1" applyFont="1" applyBorder="1" applyAlignment="1" applyProtection="1">
      <alignment horizontal="center"/>
    </xf>
    <xf numFmtId="164" fontId="1" fillId="11" borderId="0" xfId="1" applyNumberFormat="1" applyFont="1" applyFill="1" applyBorder="1" applyAlignment="1" applyProtection="1">
      <alignment horizontal="right" vertical="center"/>
    </xf>
    <xf numFmtId="164" fontId="1" fillId="11" borderId="53" xfId="1" applyNumberFormat="1" applyFont="1" applyFill="1" applyBorder="1" applyAlignment="1" applyProtection="1">
      <alignment horizontal="right" vertical="center"/>
    </xf>
    <xf numFmtId="0" fontId="0" fillId="0" borderId="4" xfId="0" applyBorder="1" applyAlignment="1" applyProtection="1">
      <alignment horizontal="center"/>
    </xf>
    <xf numFmtId="0" fontId="14" fillId="11" borderId="11" xfId="0" applyFont="1" applyFill="1" applyBorder="1" applyAlignment="1" applyProtection="1">
      <alignment horizontal="center" vertical="center"/>
    </xf>
    <xf numFmtId="167" fontId="11" fillId="6" borderId="51" xfId="1" applyNumberFormat="1" applyFont="1" applyFill="1" applyBorder="1" applyAlignment="1" applyProtection="1">
      <alignment horizontal="center" vertical="center"/>
      <protection locked="0"/>
    </xf>
    <xf numFmtId="167" fontId="11" fillId="6" borderId="52" xfId="1" applyNumberFormat="1" applyFont="1" applyFill="1" applyBorder="1" applyAlignment="1" applyProtection="1">
      <alignment horizontal="center" vertical="center"/>
      <protection locked="0"/>
    </xf>
    <xf numFmtId="167" fontId="11" fillId="6" borderId="27" xfId="1" applyNumberFormat="1" applyFont="1" applyFill="1" applyBorder="1" applyAlignment="1" applyProtection="1">
      <alignment horizontal="center" vertical="center"/>
      <protection locked="0"/>
    </xf>
    <xf numFmtId="0" fontId="0" fillId="0" borderId="0" xfId="0" applyAlignment="1" applyProtection="1">
      <alignment horizontal="center"/>
    </xf>
    <xf numFmtId="0" fontId="8" fillId="11" borderId="0" xfId="0" applyFont="1" applyFill="1" applyAlignment="1" applyProtection="1">
      <alignment horizontal="center" vertical="center"/>
    </xf>
    <xf numFmtId="0" fontId="14" fillId="11" borderId="35" xfId="0" applyFont="1" applyFill="1" applyBorder="1" applyAlignment="1" applyProtection="1">
      <alignment horizontal="center" vertical="center"/>
    </xf>
    <xf numFmtId="0" fontId="14" fillId="11" borderId="36" xfId="0" applyFont="1" applyFill="1" applyBorder="1" applyAlignment="1" applyProtection="1">
      <alignment horizontal="center" vertical="center"/>
    </xf>
    <xf numFmtId="164" fontId="1" fillId="11" borderId="0" xfId="1" applyFont="1" applyFill="1" applyBorder="1" applyAlignment="1" applyProtection="1">
      <alignment horizontal="right" vertical="center" indent="1"/>
    </xf>
    <xf numFmtId="164" fontId="1" fillId="11" borderId="25" xfId="1" applyFont="1" applyFill="1" applyBorder="1" applyAlignment="1" applyProtection="1">
      <alignment horizontal="right" vertical="center" indent="1"/>
    </xf>
    <xf numFmtId="164" fontId="1" fillId="11" borderId="0" xfId="1" applyFont="1" applyFill="1" applyAlignment="1" applyProtection="1">
      <alignment horizontal="right" vertical="center" indent="1"/>
    </xf>
    <xf numFmtId="0" fontId="0" fillId="0" borderId="0" xfId="0" applyBorder="1" applyAlignment="1" applyProtection="1">
      <alignment horizontal="center"/>
    </xf>
    <xf numFmtId="0" fontId="0" fillId="0" borderId="0" xfId="0" applyBorder="1" applyAlignment="1" applyProtection="1">
      <alignment horizontal="right"/>
    </xf>
    <xf numFmtId="164" fontId="6" fillId="0" borderId="0" xfId="1" applyFont="1" applyBorder="1" applyAlignment="1" applyProtection="1">
      <alignment horizontal="center" vertical="center"/>
    </xf>
    <xf numFmtId="0" fontId="14" fillId="0" borderId="5" xfId="0" applyFont="1" applyBorder="1" applyAlignment="1" applyProtection="1">
      <alignment horizontal="right" vertical="center"/>
    </xf>
    <xf numFmtId="0" fontId="14" fillId="0" borderId="23" xfId="0" applyFont="1" applyBorder="1" applyAlignment="1" applyProtection="1">
      <alignment horizontal="right" vertical="center"/>
    </xf>
    <xf numFmtId="164" fontId="6" fillId="0" borderId="4" xfId="1" applyNumberFormat="1" applyFont="1" applyFill="1" applyBorder="1" applyAlignment="1" applyProtection="1">
      <alignment horizontal="right"/>
    </xf>
    <xf numFmtId="0" fontId="0" fillId="0" borderId="4" xfId="0" applyFont="1" applyBorder="1" applyAlignment="1" applyProtection="1">
      <alignment horizontal="right"/>
    </xf>
    <xf numFmtId="0" fontId="14" fillId="0" borderId="35" xfId="0" applyFont="1" applyBorder="1" applyAlignment="1" applyProtection="1">
      <alignment horizontal="right" vertical="center"/>
    </xf>
    <xf numFmtId="0" fontId="14" fillId="0" borderId="26" xfId="0" applyFont="1" applyBorder="1" applyAlignment="1" applyProtection="1">
      <alignment horizontal="right" vertical="center"/>
    </xf>
    <xf numFmtId="0" fontId="24" fillId="0" borderId="4" xfId="0" applyFont="1" applyBorder="1" applyAlignment="1" applyProtection="1">
      <alignment horizontal="right" vertical="center" indent="1"/>
    </xf>
    <xf numFmtId="164" fontId="6" fillId="0" borderId="4" xfId="1" applyFont="1" applyBorder="1" applyAlignment="1" applyProtection="1">
      <alignment horizontal="right" vertical="center" indent="1"/>
    </xf>
    <xf numFmtId="164" fontId="1" fillId="0" borderId="4" xfId="1" applyFont="1" applyFill="1" applyBorder="1" applyAlignment="1" applyProtection="1">
      <alignment horizontal="right" vertical="center" indent="1"/>
    </xf>
    <xf numFmtId="0" fontId="18" fillId="0" borderId="4" xfId="0" applyFont="1" applyBorder="1" applyAlignment="1" applyProtection="1">
      <alignment horizontal="right" vertical="center" indent="1"/>
    </xf>
    <xf numFmtId="2" fontId="18" fillId="3" borderId="4" xfId="1" applyNumberFormat="1" applyFont="1" applyFill="1" applyBorder="1" applyAlignment="1" applyProtection="1">
      <alignment horizontal="center"/>
    </xf>
    <xf numFmtId="2" fontId="18" fillId="2" borderId="4" xfId="1" applyNumberFormat="1" applyFont="1" applyFill="1" applyBorder="1" applyAlignment="1" applyProtection="1">
      <alignment horizontal="center" vertical="center"/>
    </xf>
    <xf numFmtId="14" fontId="0" fillId="6" borderId="55" xfId="1" applyNumberFormat="1" applyFont="1" applyFill="1" applyBorder="1" applyAlignment="1" applyProtection="1">
      <alignment horizontal="left" indent="1"/>
      <protection locked="0"/>
    </xf>
  </cellXfs>
  <cellStyles count="2">
    <cellStyle name="Comma" xfId="1" builtinId="3"/>
    <cellStyle name="Normal" xfId="0" builtinId="0"/>
  </cellStyles>
  <dxfs count="6">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Medium4"/>
  <colors>
    <mruColors>
      <color rgb="FF96DE92"/>
      <color rgb="FFC4E6D3"/>
      <color rgb="FFE3B3BE"/>
      <color rgb="FF9DCBDF"/>
      <color rgb="FFDFABC6"/>
      <color rgb="FFBF6F75"/>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361999315302983"/>
          <c:y val="0.11373158500481827"/>
          <c:w val="0.51956514131385756"/>
          <c:h val="0.79139042918532521"/>
        </c:manualLayout>
      </c:layout>
      <c:pieChart>
        <c:varyColors val="1"/>
        <c:ser>
          <c:idx val="0"/>
          <c:order val="0"/>
          <c:spPr>
            <a:solidFill>
              <a:schemeClr val="accent2"/>
            </a:solidFill>
            <a:ln>
              <a:solidFill>
                <a:schemeClr val="tx1"/>
              </a:solidFill>
            </a:ln>
          </c:spPr>
          <c:dPt>
            <c:idx val="0"/>
            <c:bubble3D val="0"/>
            <c:spPr>
              <a:solidFill>
                <a:srgbClr val="96DE92"/>
              </a:solidFill>
              <a:ln>
                <a:solidFill>
                  <a:schemeClr val="tx1"/>
                </a:solidFill>
              </a:ln>
            </c:spPr>
          </c:dPt>
          <c:dPt>
            <c:idx val="1"/>
            <c:bubble3D val="0"/>
            <c:spPr>
              <a:solidFill>
                <a:srgbClr val="C4E6D3"/>
              </a:solidFill>
              <a:ln>
                <a:solidFill>
                  <a:schemeClr val="tx1"/>
                </a:solidFill>
              </a:ln>
            </c:spPr>
          </c:dPt>
          <c:dPt>
            <c:idx val="2"/>
            <c:bubble3D val="0"/>
            <c:spPr>
              <a:solidFill>
                <a:srgbClr val="9DCBDF"/>
              </a:solidFill>
              <a:ln>
                <a:solidFill>
                  <a:schemeClr val="tx1"/>
                </a:solidFill>
              </a:ln>
            </c:spPr>
          </c:dPt>
          <c:dPt>
            <c:idx val="3"/>
            <c:bubble3D val="0"/>
            <c:spPr>
              <a:solidFill>
                <a:srgbClr val="E3B3BE"/>
              </a:solidFill>
              <a:ln>
                <a:solidFill>
                  <a:schemeClr val="tx1"/>
                </a:solidFill>
              </a:ln>
            </c:spPr>
          </c:dPt>
          <c:dPt>
            <c:idx val="4"/>
            <c:bubble3D val="0"/>
            <c:spPr>
              <a:solidFill>
                <a:srgbClr val="BF6F75"/>
              </a:solidFill>
              <a:ln>
                <a:solidFill>
                  <a:schemeClr val="tx1"/>
                </a:solidFill>
              </a:ln>
            </c:spPr>
          </c:dPt>
          <c:dLbls>
            <c:numFmt formatCode="0.0%" sourceLinked="0"/>
            <c:spPr>
              <a:noFill/>
              <a:ln>
                <a:noFill/>
              </a:ln>
              <a:effectLst/>
            </c:spPr>
            <c:dLblPos val="inEnd"/>
            <c:showLegendKey val="0"/>
            <c:showVal val="0"/>
            <c:showCatName val="0"/>
            <c:showSerName val="0"/>
            <c:showPercent val="1"/>
            <c:showBubbleSize val="0"/>
            <c:showLeaderLines val="0"/>
            <c:extLst>
              <c:ext xmlns:c15="http://schemas.microsoft.com/office/drawing/2012/chart" uri="{CE6537A1-D6FC-4f65-9D91-7224C49458BB}">
                <c15:layout/>
              </c:ext>
            </c:extLst>
          </c:dLbls>
          <c:cat>
            <c:strRef>
              <c:f>Beurteilungsblatt!$V$8:$Z$8</c:f>
              <c:strCache>
                <c:ptCount val="5"/>
                <c:pt idx="0">
                  <c:v>Sehr gut</c:v>
                </c:pt>
                <c:pt idx="1">
                  <c:v>Gut</c:v>
                </c:pt>
                <c:pt idx="2">
                  <c:v>Befriedigend</c:v>
                </c:pt>
                <c:pt idx="3">
                  <c:v>Genügend</c:v>
                </c:pt>
                <c:pt idx="4">
                  <c:v>Nicht gen</c:v>
                </c:pt>
              </c:strCache>
            </c:strRef>
          </c:cat>
          <c:val>
            <c:numRef>
              <c:f>Beurteilungsblatt!$T$20:$T$24</c:f>
              <c:numCache>
                <c:formatCode>0.0</c:formatCode>
                <c:ptCount val="5"/>
                <c:pt idx="0">
                  <c:v>0</c:v>
                </c:pt>
                <c:pt idx="1">
                  <c:v>0</c:v>
                </c:pt>
                <c:pt idx="2">
                  <c:v>0</c:v>
                </c:pt>
                <c:pt idx="3">
                  <c:v>0</c:v>
                </c:pt>
                <c:pt idx="4">
                  <c:v>0</c:v>
                </c:pt>
              </c:numCache>
            </c:numRef>
          </c:val>
        </c:ser>
        <c:dLbls>
          <c:showLegendKey val="0"/>
          <c:showVal val="0"/>
          <c:showCatName val="0"/>
          <c:showSerName val="0"/>
          <c:showPercent val="0"/>
          <c:showBubbleSize val="0"/>
          <c:showLeaderLines val="0"/>
        </c:dLbls>
        <c:firstSliceAng val="0"/>
      </c:pieChart>
    </c:plotArea>
    <c:legend>
      <c:legendPos val="r"/>
      <c:layout/>
      <c:overlay val="0"/>
      <c:txPr>
        <a:bodyPr/>
        <a:lstStyle/>
        <a:p>
          <a:pPr rtl="0">
            <a:defRPr/>
          </a:pPr>
          <a:endParaRPr lang="en-US"/>
        </a:p>
      </c:txPr>
    </c:legend>
    <c:plotVisOnly val="1"/>
    <c:dispBlanksAs val="zero"/>
    <c:showDLblsOverMax val="0"/>
  </c:chart>
  <c:printSettings>
    <c:headerFooter/>
    <c:pageMargins b="0.78740157499999996" l="0.70000000000000007" r="0.70000000000000007" t="0.78740157499999996"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cat>
            <c:strRef>
              <c:f>Beurteilungsblatt!$V$7:$Z$7</c:f>
              <c:strCache>
                <c:ptCount val="5"/>
                <c:pt idx="0">
                  <c:v>Lesen</c:v>
                </c:pt>
                <c:pt idx="1">
                  <c:v>Hören </c:v>
                </c:pt>
                <c:pt idx="2">
                  <c:v>SiK</c:v>
                </c:pt>
                <c:pt idx="3">
                  <c:v>Schreiben 1</c:v>
                </c:pt>
                <c:pt idx="4">
                  <c:v>Schreiben 2</c:v>
                </c:pt>
              </c:strCache>
            </c:strRef>
          </c:cat>
          <c:val>
            <c:numRef>
              <c:f>Beurteilungsblatt!$E$51:$I$51</c:f>
              <c:numCache>
                <c:formatCode>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67407008"/>
        <c:axId val="367412104"/>
      </c:barChart>
      <c:catAx>
        <c:axId val="367407008"/>
        <c:scaling>
          <c:orientation val="minMax"/>
        </c:scaling>
        <c:delete val="0"/>
        <c:axPos val="b"/>
        <c:numFmt formatCode="General" sourceLinked="0"/>
        <c:majorTickMark val="out"/>
        <c:minorTickMark val="none"/>
        <c:tickLblPos val="nextTo"/>
        <c:crossAx val="367412104"/>
        <c:crosses val="autoZero"/>
        <c:auto val="1"/>
        <c:lblAlgn val="ctr"/>
        <c:lblOffset val="100"/>
        <c:noMultiLvlLbl val="0"/>
      </c:catAx>
      <c:valAx>
        <c:axId val="367412104"/>
        <c:scaling>
          <c:orientation val="minMax"/>
        </c:scaling>
        <c:delete val="0"/>
        <c:axPos val="l"/>
        <c:majorGridlines/>
        <c:numFmt formatCode="0.0" sourceLinked="1"/>
        <c:majorTickMark val="out"/>
        <c:minorTickMark val="none"/>
        <c:tickLblPos val="nextTo"/>
        <c:txPr>
          <a:bodyPr/>
          <a:lstStyle/>
          <a:p>
            <a:pPr>
              <a:defRPr sz="900"/>
            </a:pPr>
            <a:endParaRPr lang="en-US"/>
          </a:p>
        </c:txPr>
        <c:crossAx val="367407008"/>
        <c:crosses val="autoZero"/>
        <c:crossBetween val="between"/>
      </c:valAx>
    </c:plotArea>
    <c:plotVisOnly val="1"/>
    <c:dispBlanksAs val="gap"/>
    <c:showDLblsOverMax val="0"/>
  </c:chart>
  <c:printSettings>
    <c:headerFooter/>
    <c:pageMargins b="0.78740157499999996" l="0.70000000000000007" r="0.70000000000000007" t="0.78740157499999996" header="0.30000000000000004" footer="0.30000000000000004"/>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17</xdr:col>
      <xdr:colOff>9525</xdr:colOff>
      <xdr:row>27</xdr:row>
      <xdr:rowOff>1</xdr:rowOff>
    </xdr:from>
    <xdr:to>
      <xdr:col>21</xdr:col>
      <xdr:colOff>0</xdr:colOff>
      <xdr:row>37</xdr:row>
      <xdr:rowOff>171451</xdr:rowOff>
    </xdr:to>
    <xdr:graphicFrame macro="">
      <xdr:nvGraphicFramePr>
        <xdr:cNvPr id="2" name="Diagram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9525</xdr:colOff>
      <xdr:row>40</xdr:row>
      <xdr:rowOff>19049</xdr:rowOff>
    </xdr:from>
    <xdr:to>
      <xdr:col>21</xdr:col>
      <xdr:colOff>28575</xdr:colOff>
      <xdr:row>53</xdr:row>
      <xdr:rowOff>0</xdr:rowOff>
    </xdr:to>
    <xdr:graphicFrame macro="">
      <xdr:nvGraphicFramePr>
        <xdr:cNvPr id="3" name="Diagramm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pageSetUpPr fitToPage="1"/>
  </sheetPr>
  <dimension ref="B1:W34"/>
  <sheetViews>
    <sheetView showGridLines="0" showRowColHeaders="0" topLeftCell="A12" zoomScale="90" zoomScaleNormal="90" zoomScalePageLayoutView="150" workbookViewId="0">
      <selection activeCell="D23" sqref="D23"/>
    </sheetView>
  </sheetViews>
  <sheetFormatPr defaultColWidth="10.796875" defaultRowHeight="15.6" x14ac:dyDescent="0.6"/>
  <cols>
    <col min="2" max="2" width="21.09765625" customWidth="1"/>
    <col min="3" max="3" width="11.5" customWidth="1"/>
    <col min="4" max="5" width="11.25" customWidth="1"/>
    <col min="6" max="6" width="11.75" customWidth="1"/>
    <col min="7" max="7" width="8.84765625" customWidth="1"/>
    <col min="8" max="8" width="4.59765625" customWidth="1"/>
    <col min="9" max="9" width="11.84765625" customWidth="1"/>
    <col min="10" max="12" width="0" hidden="1" customWidth="1"/>
    <col min="13" max="13" width="11" hidden="1" customWidth="1"/>
    <col min="14" max="14" width="8.34765625" customWidth="1"/>
    <col min="15" max="15" width="3.5" customWidth="1"/>
    <col min="16" max="16" width="3.59765625" customWidth="1"/>
    <col min="17" max="17" width="11.84765625" customWidth="1"/>
    <col min="18" max="18" width="3.75" customWidth="1"/>
    <col min="19" max="19" width="21.84765625" customWidth="1"/>
  </cols>
  <sheetData>
    <row r="1" spans="2:23" ht="37.5" customHeight="1" thickBot="1" x14ac:dyDescent="0.65">
      <c r="B1" s="141"/>
      <c r="C1" s="141"/>
      <c r="D1" s="141"/>
      <c r="E1" s="141"/>
      <c r="F1" s="141"/>
      <c r="G1" s="141"/>
      <c r="H1" s="51"/>
      <c r="I1" s="51"/>
      <c r="J1" s="51"/>
      <c r="K1" s="51"/>
      <c r="L1" s="51"/>
      <c r="M1" s="51"/>
      <c r="N1" s="51"/>
    </row>
    <row r="2" spans="2:23" ht="15.75" customHeight="1" x14ac:dyDescent="0.6">
      <c r="B2" s="349" t="s">
        <v>46</v>
      </c>
      <c r="C2" s="349"/>
      <c r="D2" s="319" t="s">
        <v>60</v>
      </c>
      <c r="E2" s="362"/>
      <c r="F2" s="363"/>
      <c r="G2" s="315"/>
      <c r="H2" s="53"/>
      <c r="I2" s="53"/>
      <c r="J2" s="54"/>
      <c r="K2" s="54"/>
      <c r="L2" s="55"/>
      <c r="M2" s="22"/>
      <c r="N2" s="22"/>
      <c r="O2" s="22"/>
      <c r="P2" s="22"/>
      <c r="Q2" s="22"/>
      <c r="R2" s="22"/>
      <c r="S2" s="22"/>
      <c r="T2" s="22"/>
      <c r="U2" s="22"/>
      <c r="V2" s="22"/>
      <c r="W2" s="22"/>
    </row>
    <row r="3" spans="2:23" ht="15.75" customHeight="1" x14ac:dyDescent="0.6">
      <c r="B3" s="349"/>
      <c r="C3" s="349"/>
      <c r="D3" s="320" t="s">
        <v>14</v>
      </c>
      <c r="E3" s="364" t="s">
        <v>85</v>
      </c>
      <c r="F3" s="365"/>
      <c r="G3" s="315"/>
      <c r="H3" s="56"/>
      <c r="I3" s="56"/>
      <c r="J3" s="57"/>
      <c r="K3" s="57"/>
      <c r="L3" s="58"/>
      <c r="M3" s="22"/>
      <c r="N3" s="22"/>
      <c r="O3" s="22"/>
      <c r="P3" s="22"/>
      <c r="Q3" s="22"/>
      <c r="R3" s="22"/>
      <c r="S3" s="22"/>
      <c r="T3" s="22"/>
      <c r="U3" s="22"/>
      <c r="V3" s="22"/>
      <c r="W3" s="22"/>
    </row>
    <row r="4" spans="2:23" ht="16.5" customHeight="1" thickBot="1" x14ac:dyDescent="0.65">
      <c r="B4" s="349"/>
      <c r="C4" s="349"/>
      <c r="D4" s="321" t="s">
        <v>61</v>
      </c>
      <c r="E4" s="364" t="s">
        <v>81</v>
      </c>
      <c r="F4" s="365"/>
      <c r="G4" s="315"/>
      <c r="H4" s="59"/>
      <c r="I4" s="59"/>
      <c r="J4" s="60"/>
      <c r="K4" s="60"/>
      <c r="L4" s="61"/>
      <c r="M4" s="22"/>
      <c r="N4" s="146"/>
      <c r="O4" s="22"/>
      <c r="P4" s="22"/>
      <c r="Q4" s="22"/>
      <c r="R4" s="22"/>
      <c r="S4" s="22"/>
      <c r="T4" s="22"/>
      <c r="U4" s="22"/>
      <c r="V4" s="22"/>
      <c r="W4" s="22"/>
    </row>
    <row r="5" spans="2:23" ht="15.9" thickBot="1" x14ac:dyDescent="0.65">
      <c r="B5" s="349"/>
      <c r="C5" s="349"/>
      <c r="D5" s="322" t="s">
        <v>77</v>
      </c>
      <c r="E5" s="420" t="s">
        <v>86</v>
      </c>
      <c r="F5" s="366"/>
      <c r="G5" s="316"/>
      <c r="H5" s="62"/>
      <c r="I5" s="52"/>
      <c r="J5" s="63"/>
      <c r="K5" s="63"/>
      <c r="L5" s="63"/>
      <c r="M5" s="63"/>
      <c r="N5" s="52"/>
      <c r="O5" s="22"/>
      <c r="P5" s="22"/>
      <c r="Q5" s="22"/>
      <c r="R5" s="22"/>
      <c r="S5" s="22"/>
      <c r="T5" s="22"/>
      <c r="U5" s="22"/>
      <c r="V5" s="22"/>
      <c r="W5" s="22"/>
    </row>
    <row r="6" spans="2:23" hidden="1" x14ac:dyDescent="0.6">
      <c r="E6" s="309"/>
      <c r="H6" s="22"/>
      <c r="I6" s="22"/>
      <c r="J6" s="22"/>
      <c r="K6" s="22"/>
      <c r="L6" s="22"/>
      <c r="M6" s="22"/>
      <c r="N6" s="22"/>
      <c r="O6" s="22"/>
      <c r="P6" s="22"/>
      <c r="Q6" s="22"/>
      <c r="R6" s="22"/>
      <c r="S6" s="22"/>
      <c r="T6" s="22"/>
      <c r="U6" s="22"/>
      <c r="V6" s="22"/>
      <c r="W6" s="22"/>
    </row>
    <row r="7" spans="2:23" s="1" customFormat="1" x14ac:dyDescent="0.6">
      <c r="B7" s="2"/>
      <c r="C7" s="2"/>
      <c r="D7" s="2"/>
      <c r="E7" s="2"/>
      <c r="G7" s="7"/>
      <c r="H7" s="64"/>
      <c r="I7" s="24"/>
      <c r="J7" s="357" t="s">
        <v>29</v>
      </c>
      <c r="K7" s="358"/>
      <c r="L7" s="359"/>
      <c r="M7" s="24"/>
      <c r="N7" s="24"/>
      <c r="O7" s="24"/>
      <c r="P7" s="24"/>
      <c r="Q7" s="24"/>
      <c r="R7" s="24"/>
      <c r="S7" s="24"/>
      <c r="T7" s="24"/>
      <c r="U7" s="24"/>
      <c r="V7" s="24"/>
      <c r="W7" s="24"/>
    </row>
    <row r="8" spans="2:23" s="1" customFormat="1" ht="15.9" thickBot="1" x14ac:dyDescent="0.65">
      <c r="B8" s="238"/>
      <c r="C8" s="351" t="s">
        <v>4</v>
      </c>
      <c r="D8" s="353" t="s">
        <v>5</v>
      </c>
      <c r="E8" s="360" t="s">
        <v>68</v>
      </c>
      <c r="F8" s="355" t="s">
        <v>44</v>
      </c>
      <c r="G8" s="239" t="s">
        <v>52</v>
      </c>
      <c r="H8" s="24"/>
      <c r="I8" s="65"/>
      <c r="J8" s="66"/>
      <c r="K8" s="66"/>
      <c r="L8" s="66"/>
      <c r="M8" s="24"/>
      <c r="N8" s="24"/>
      <c r="O8" s="24"/>
      <c r="P8" s="184"/>
      <c r="Q8" s="67"/>
      <c r="R8" s="24"/>
      <c r="S8" s="24"/>
      <c r="T8" s="24"/>
      <c r="U8" s="24"/>
      <c r="V8" s="24"/>
      <c r="W8" s="24"/>
    </row>
    <row r="9" spans="2:23" ht="18.75" customHeight="1" thickBot="1" x14ac:dyDescent="0.65">
      <c r="B9" s="240"/>
      <c r="C9" s="352"/>
      <c r="D9" s="354"/>
      <c r="E9" s="361"/>
      <c r="F9" s="356"/>
      <c r="G9" s="16">
        <v>70</v>
      </c>
      <c r="H9" s="22"/>
      <c r="I9" s="52"/>
      <c r="J9" s="22"/>
      <c r="K9" s="22"/>
      <c r="L9" s="22"/>
      <c r="M9" s="22"/>
      <c r="N9" s="22"/>
      <c r="O9" s="68"/>
      <c r="P9" s="68"/>
      <c r="Q9" s="69"/>
      <c r="R9" s="22"/>
      <c r="S9" s="22"/>
      <c r="T9" s="22"/>
      <c r="U9" s="22"/>
      <c r="V9" s="22"/>
      <c r="W9" s="22"/>
    </row>
    <row r="10" spans="2:23" ht="15.9" thickBot="1" x14ac:dyDescent="0.65">
      <c r="B10" s="236" t="s">
        <v>37</v>
      </c>
      <c r="C10" s="142">
        <f>SUM(C11:C14)</f>
        <v>16</v>
      </c>
      <c r="D10" s="137">
        <v>20</v>
      </c>
      <c r="E10" s="143">
        <f>IF(C10&gt;0,F10/C10,0)</f>
        <v>1.25</v>
      </c>
      <c r="F10" s="237">
        <f>D10*1</f>
        <v>20</v>
      </c>
      <c r="G10" s="15">
        <f>IF(D10&gt;0,ROUND(COUNTA(C11:C14)*45/4,0),0)</f>
        <v>11</v>
      </c>
      <c r="H10" s="22"/>
      <c r="I10" s="70"/>
      <c r="J10" s="71"/>
      <c r="K10" s="72" t="s">
        <v>12</v>
      </c>
      <c r="L10" s="72" t="s">
        <v>45</v>
      </c>
      <c r="M10" s="73">
        <v>0.6</v>
      </c>
      <c r="N10" s="22"/>
      <c r="O10" s="68"/>
      <c r="P10" s="68"/>
      <c r="Q10" s="74"/>
      <c r="R10" s="22"/>
      <c r="S10" s="22"/>
      <c r="T10" s="22"/>
      <c r="U10" s="22"/>
      <c r="V10" s="22"/>
      <c r="W10" s="22"/>
    </row>
    <row r="11" spans="2:23" x14ac:dyDescent="0.6">
      <c r="B11" s="4" t="s">
        <v>33</v>
      </c>
      <c r="C11" s="252">
        <v>16</v>
      </c>
      <c r="D11" s="256"/>
      <c r="E11" s="253"/>
      <c r="F11" s="246">
        <f>C11*E$10</f>
        <v>20</v>
      </c>
      <c r="G11" s="249"/>
      <c r="H11" s="22"/>
      <c r="I11" s="75"/>
      <c r="J11" s="22"/>
      <c r="K11" s="76">
        <v>1</v>
      </c>
      <c r="L11" s="76"/>
      <c r="M11" s="77">
        <f>IF(C11&gt;0,0.6,0)</f>
        <v>0.6</v>
      </c>
      <c r="N11" s="22"/>
      <c r="O11" s="22"/>
      <c r="P11" s="22"/>
      <c r="Q11" s="78"/>
      <c r="R11" s="22"/>
      <c r="S11" s="22"/>
      <c r="T11" s="22"/>
      <c r="U11" s="22"/>
      <c r="V11" s="22"/>
      <c r="W11" s="22"/>
    </row>
    <row r="12" spans="2:23" x14ac:dyDescent="0.6">
      <c r="B12" s="4" t="s">
        <v>34</v>
      </c>
      <c r="C12" s="252"/>
      <c r="D12" s="256"/>
      <c r="E12" s="254"/>
      <c r="F12" s="247">
        <f>C12*E$10</f>
        <v>0</v>
      </c>
      <c r="G12" s="250"/>
      <c r="H12" s="22"/>
      <c r="I12" s="75"/>
      <c r="J12" s="22"/>
      <c r="K12" s="79">
        <v>1</v>
      </c>
      <c r="L12" s="79"/>
      <c r="M12" s="77">
        <f>IF(C12&gt;0,0.6,0)</f>
        <v>0</v>
      </c>
      <c r="N12" s="22"/>
      <c r="O12" s="22"/>
      <c r="P12" s="22"/>
      <c r="Q12" s="78"/>
      <c r="R12" s="22"/>
      <c r="S12" s="22"/>
      <c r="T12" s="22"/>
      <c r="U12" s="22"/>
      <c r="V12" s="22"/>
      <c r="W12" s="22"/>
    </row>
    <row r="13" spans="2:23" x14ac:dyDescent="0.6">
      <c r="B13" s="4" t="s">
        <v>35</v>
      </c>
      <c r="C13" s="252"/>
      <c r="D13" s="250"/>
      <c r="E13" s="254"/>
      <c r="F13" s="247">
        <f>C13*E$10</f>
        <v>0</v>
      </c>
      <c r="G13" s="250"/>
      <c r="H13" s="22"/>
      <c r="I13" s="75"/>
      <c r="J13" s="22"/>
      <c r="K13" s="79"/>
      <c r="L13" s="79"/>
      <c r="M13" s="77">
        <f>IF(C13&gt;0,0.6,0)</f>
        <v>0</v>
      </c>
      <c r="N13" s="22"/>
      <c r="O13" s="22"/>
      <c r="P13" s="22"/>
      <c r="Q13" s="78"/>
      <c r="R13" s="22"/>
      <c r="S13" s="22"/>
      <c r="T13" s="22"/>
      <c r="U13" s="22"/>
      <c r="V13" s="22"/>
      <c r="W13" s="22"/>
    </row>
    <row r="14" spans="2:23" x14ac:dyDescent="0.6">
      <c r="B14" s="4" t="s">
        <v>36</v>
      </c>
      <c r="C14" s="252"/>
      <c r="D14" s="251"/>
      <c r="E14" s="255"/>
      <c r="F14" s="248">
        <f>C14*E$10</f>
        <v>0</v>
      </c>
      <c r="G14" s="251"/>
      <c r="H14" s="22"/>
      <c r="I14" s="75"/>
      <c r="J14" s="22"/>
      <c r="K14" s="79"/>
      <c r="L14" s="79"/>
      <c r="M14" s="77">
        <f>IF(C14&gt;0,0.6,0)</f>
        <v>0</v>
      </c>
      <c r="N14" s="22"/>
      <c r="O14" s="22"/>
      <c r="P14" s="22"/>
      <c r="Q14" s="78"/>
      <c r="R14" s="22"/>
      <c r="S14" s="22"/>
      <c r="T14" s="22"/>
      <c r="U14" s="22"/>
      <c r="V14" s="22"/>
      <c r="W14" s="22"/>
    </row>
    <row r="15" spans="2:23" ht="15.9" thickBot="1" x14ac:dyDescent="0.65">
      <c r="G15" s="9"/>
      <c r="H15" s="22"/>
      <c r="I15" s="52"/>
      <c r="J15" s="22"/>
      <c r="K15" s="69"/>
      <c r="L15" s="69"/>
      <c r="M15" s="22"/>
      <c r="N15" s="22"/>
      <c r="O15" s="22"/>
      <c r="P15" s="80"/>
      <c r="Q15" s="81"/>
      <c r="R15" s="22"/>
      <c r="S15" s="22"/>
      <c r="T15" s="22"/>
      <c r="U15" s="22"/>
      <c r="V15" s="22"/>
      <c r="W15" s="22"/>
    </row>
    <row r="16" spans="2:23" ht="15.9" thickBot="1" x14ac:dyDescent="0.65">
      <c r="B16" s="12" t="s">
        <v>38</v>
      </c>
      <c r="C16" s="20">
        <f>SUM(C17:C20)</f>
        <v>15</v>
      </c>
      <c r="D16" s="26">
        <v>20</v>
      </c>
      <c r="E16" s="14">
        <f>IF(C16&gt;0,F16/C16,0)</f>
        <v>1.3333333333333333</v>
      </c>
      <c r="F16" s="19">
        <f>D16*1</f>
        <v>20</v>
      </c>
      <c r="G16" s="32">
        <f>SUM(I17:I20)</f>
        <v>13</v>
      </c>
      <c r="H16" s="22"/>
      <c r="I16" s="70"/>
      <c r="J16" s="82"/>
      <c r="K16" s="83"/>
      <c r="L16" s="83"/>
      <c r="M16" s="84"/>
      <c r="N16" s="22"/>
      <c r="O16" s="68"/>
      <c r="P16" s="85"/>
      <c r="Q16" s="86"/>
      <c r="R16" s="22"/>
      <c r="S16" s="22"/>
      <c r="T16" s="22"/>
      <c r="U16" s="22"/>
      <c r="V16" s="22"/>
      <c r="W16" s="22"/>
    </row>
    <row r="17" spans="2:23" x14ac:dyDescent="0.6">
      <c r="B17" s="10" t="s">
        <v>28</v>
      </c>
      <c r="C17" s="28">
        <v>15</v>
      </c>
      <c r="D17" s="38"/>
      <c r="E17" s="131"/>
      <c r="F17" s="246">
        <f>C17*E$16</f>
        <v>20</v>
      </c>
      <c r="G17" s="27">
        <v>3</v>
      </c>
      <c r="H17" s="87">
        <v>2</v>
      </c>
      <c r="I17" s="88">
        <f>IF($D$16&gt;0,ROUNDUP((G17*2*60+C17*5+30)*COUNTA(G17)/60,0),0)</f>
        <v>8</v>
      </c>
      <c r="J17" s="23" t="s">
        <v>50</v>
      </c>
      <c r="K17" s="76">
        <v>1</v>
      </c>
      <c r="L17" s="76"/>
      <c r="M17" s="77">
        <f>IF(C17&gt;0,0.6,0)</f>
        <v>0.6</v>
      </c>
      <c r="N17" s="89"/>
      <c r="O17" s="90"/>
      <c r="P17" s="91"/>
      <c r="Q17" s="92"/>
      <c r="R17" s="22"/>
      <c r="S17" s="22"/>
      <c r="T17" s="22"/>
      <c r="U17" s="22"/>
      <c r="V17" s="22"/>
      <c r="W17" s="22"/>
    </row>
    <row r="18" spans="2:23" x14ac:dyDescent="0.6">
      <c r="B18" s="4" t="s">
        <v>30</v>
      </c>
      <c r="C18" s="28"/>
      <c r="D18" s="38"/>
      <c r="E18" s="245"/>
      <c r="F18" s="247">
        <f>C18*E$16</f>
        <v>0</v>
      </c>
      <c r="G18" s="27">
        <v>2</v>
      </c>
      <c r="H18" s="87">
        <v>3</v>
      </c>
      <c r="I18" s="88">
        <f t="shared" ref="I18:I20" si="0">IF($D$16&gt;0,ROUNDUP((G18*2*60+C18*5+30)*COUNTA(G18)/60,0),0)</f>
        <v>5</v>
      </c>
      <c r="J18" s="23" t="s">
        <v>50</v>
      </c>
      <c r="K18" s="79">
        <v>1</v>
      </c>
      <c r="L18" s="79"/>
      <c r="M18" s="77">
        <f>IF(C18&gt;0,0.6,0)</f>
        <v>0</v>
      </c>
      <c r="N18" s="22"/>
      <c r="O18" s="90"/>
      <c r="P18" s="91"/>
      <c r="Q18" s="92"/>
      <c r="R18" s="22"/>
      <c r="S18" s="22"/>
      <c r="T18" s="22"/>
      <c r="U18" s="22"/>
      <c r="V18" s="22"/>
      <c r="W18" s="22"/>
    </row>
    <row r="19" spans="2:23" x14ac:dyDescent="0.6">
      <c r="B19" s="4" t="s">
        <v>31</v>
      </c>
      <c r="C19" s="28"/>
      <c r="D19" s="38"/>
      <c r="E19" s="245"/>
      <c r="F19" s="247">
        <f>C19*E$16</f>
        <v>0</v>
      </c>
      <c r="G19" s="27"/>
      <c r="H19" s="87">
        <v>4</v>
      </c>
      <c r="I19" s="88">
        <f t="shared" si="0"/>
        <v>0</v>
      </c>
      <c r="J19" s="23" t="s">
        <v>50</v>
      </c>
      <c r="K19" s="79"/>
      <c r="L19" s="79"/>
      <c r="M19" s="77">
        <f>IF(C19&gt;0,0.6,0)</f>
        <v>0</v>
      </c>
      <c r="N19" s="22"/>
      <c r="O19" s="90"/>
      <c r="P19" s="91"/>
      <c r="Q19" s="92"/>
      <c r="R19" s="22"/>
      <c r="S19" s="22"/>
      <c r="T19" s="22"/>
      <c r="U19" s="22"/>
      <c r="V19" s="22"/>
      <c r="W19" s="22"/>
    </row>
    <row r="20" spans="2:23" x14ac:dyDescent="0.6">
      <c r="B20" s="4" t="s">
        <v>32</v>
      </c>
      <c r="C20" s="28"/>
      <c r="D20" s="38"/>
      <c r="E20" s="241"/>
      <c r="F20" s="248">
        <f>C20*E$16</f>
        <v>0</v>
      </c>
      <c r="G20" s="27"/>
      <c r="H20" s="87">
        <v>5</v>
      </c>
      <c r="I20" s="88">
        <f t="shared" si="0"/>
        <v>0</v>
      </c>
      <c r="J20" s="23" t="s">
        <v>50</v>
      </c>
      <c r="K20" s="79"/>
      <c r="L20" s="79"/>
      <c r="M20" s="77">
        <f>IF(C20&gt;0,0.6,0)</f>
        <v>0</v>
      </c>
      <c r="N20" s="22"/>
      <c r="O20" s="93"/>
      <c r="P20" s="91"/>
      <c r="Q20" s="92"/>
      <c r="R20" s="22"/>
      <c r="S20" s="22"/>
      <c r="T20" s="22"/>
      <c r="U20" s="22"/>
      <c r="V20" s="22"/>
      <c r="W20" s="22"/>
    </row>
    <row r="21" spans="2:23" x14ac:dyDescent="0.6">
      <c r="G21" s="9"/>
      <c r="H21" s="22"/>
      <c r="I21" s="52"/>
      <c r="J21" s="22"/>
      <c r="K21" s="69"/>
      <c r="L21" s="69"/>
      <c r="M21" s="22"/>
      <c r="N21" s="22"/>
      <c r="O21" s="22"/>
      <c r="P21" s="22"/>
      <c r="Q21" s="78"/>
      <c r="R21" s="22"/>
      <c r="S21" s="22"/>
      <c r="T21" s="22"/>
      <c r="U21" s="22"/>
      <c r="V21" s="22"/>
      <c r="W21" s="22"/>
    </row>
    <row r="22" spans="2:23" ht="15.9" thickBot="1" x14ac:dyDescent="0.65">
      <c r="G22" s="9"/>
      <c r="H22" s="22"/>
      <c r="I22" s="52"/>
      <c r="J22" s="22"/>
      <c r="K22" s="69"/>
      <c r="L22" s="69"/>
      <c r="M22" s="22"/>
      <c r="N22" s="22"/>
      <c r="O22" s="22"/>
      <c r="P22" s="22"/>
      <c r="Q22" s="78"/>
      <c r="R22" s="22"/>
      <c r="S22" s="22"/>
      <c r="T22" s="22"/>
      <c r="U22" s="22"/>
      <c r="V22" s="22"/>
      <c r="W22" s="22"/>
    </row>
    <row r="23" spans="2:23" ht="15.9" thickBot="1" x14ac:dyDescent="0.65">
      <c r="B23" s="11" t="s">
        <v>48</v>
      </c>
      <c r="C23" s="21">
        <f>SUM(C24:C27)</f>
        <v>10</v>
      </c>
      <c r="D23" s="33">
        <v>10</v>
      </c>
      <c r="E23" s="14">
        <f>IF(C23&gt;0,F23/C23,0)</f>
        <v>1</v>
      </c>
      <c r="F23" s="18">
        <f>D23*1</f>
        <v>10</v>
      </c>
      <c r="G23" s="13">
        <f>IF(D23&gt;0,ROUND(COUNTA(C24:C27)*40/4,0),0)</f>
        <v>10</v>
      </c>
      <c r="H23" s="22"/>
      <c r="I23" s="70"/>
      <c r="J23" s="94"/>
      <c r="K23" s="95" t="s">
        <v>12</v>
      </c>
      <c r="L23" s="95" t="s">
        <v>45</v>
      </c>
      <c r="M23" s="96">
        <f>IFERROR(SUM(M24:M27)/COUNT(K24:L27),0)</f>
        <v>0</v>
      </c>
      <c r="N23" s="22"/>
      <c r="O23" s="22"/>
      <c r="P23" s="22"/>
      <c r="Q23" s="78"/>
      <c r="R23" s="22"/>
      <c r="S23" s="22"/>
      <c r="T23" s="22"/>
      <c r="U23" s="22"/>
      <c r="V23" s="22"/>
      <c r="W23" s="22"/>
    </row>
    <row r="24" spans="2:23" x14ac:dyDescent="0.6">
      <c r="B24" s="5" t="s">
        <v>39</v>
      </c>
      <c r="C24" s="28">
        <v>10</v>
      </c>
      <c r="D24" s="38"/>
      <c r="E24" s="242"/>
      <c r="F24" s="246">
        <f>C24*E$23</f>
        <v>10</v>
      </c>
      <c r="G24" s="249"/>
      <c r="H24" s="22"/>
      <c r="I24" s="75"/>
      <c r="J24" s="23" t="s">
        <v>50</v>
      </c>
      <c r="K24" s="97">
        <v>1</v>
      </c>
      <c r="L24" s="97"/>
      <c r="M24" s="98" t="e">
        <f>IF(C24&gt;0,IF(#REF!*0.7+K24*0.6+L24*0.5&lt;1,#REF!*0.7+K24*0.6+L24*0.5,"FEHLER"))</f>
        <v>#REF!</v>
      </c>
      <c r="N24" s="22"/>
      <c r="O24" s="22"/>
      <c r="P24" s="22"/>
      <c r="Q24" s="78"/>
      <c r="R24" s="22"/>
      <c r="S24" s="22"/>
      <c r="T24" s="22"/>
      <c r="U24" s="22"/>
      <c r="V24" s="22"/>
      <c r="W24" s="22"/>
    </row>
    <row r="25" spans="2:23" x14ac:dyDescent="0.6">
      <c r="B25" s="5" t="s">
        <v>40</v>
      </c>
      <c r="C25" s="28"/>
      <c r="D25" s="38"/>
      <c r="E25" s="243"/>
      <c r="F25" s="247">
        <f>C25*E$23</f>
        <v>0</v>
      </c>
      <c r="G25" s="250"/>
      <c r="H25" s="22"/>
      <c r="I25" s="75"/>
      <c r="J25" s="23" t="s">
        <v>50</v>
      </c>
      <c r="K25" s="99">
        <v>1</v>
      </c>
      <c r="L25" s="99"/>
      <c r="M25" s="98" t="b">
        <f>IF(C25&gt;0,IF(#REF!*0.7+K25*0.6+L25*0.5&lt;1,#REF!*0.7+K25*0.6+L25*0.5,"FEHLER"))</f>
        <v>0</v>
      </c>
      <c r="N25" s="22"/>
      <c r="O25" s="22"/>
      <c r="P25" s="22"/>
      <c r="Q25" s="78"/>
      <c r="R25" s="22"/>
      <c r="S25" s="22"/>
      <c r="T25" s="22"/>
      <c r="U25" s="22"/>
      <c r="V25" s="22"/>
      <c r="W25" s="22"/>
    </row>
    <row r="26" spans="2:23" x14ac:dyDescent="0.6">
      <c r="B26" s="5" t="s">
        <v>41</v>
      </c>
      <c r="C26" s="28"/>
      <c r="D26" s="38"/>
      <c r="E26" s="243"/>
      <c r="F26" s="247">
        <f>C26*E$23</f>
        <v>0</v>
      </c>
      <c r="G26" s="250"/>
      <c r="H26" s="22"/>
      <c r="I26" s="75"/>
      <c r="J26" s="23" t="s">
        <v>50</v>
      </c>
      <c r="K26" s="99"/>
      <c r="L26" s="99"/>
      <c r="M26" s="98" t="b">
        <f>IF(C26&gt;0,IF(#REF!*0.7+K26*0.6+L26*0.5&lt;1,#REF!*0.7+K26*0.6+L26*0.5,"FEHLER"))</f>
        <v>0</v>
      </c>
      <c r="N26" s="22"/>
      <c r="O26" s="22"/>
      <c r="P26" s="22"/>
      <c r="Q26" s="78"/>
      <c r="R26" s="22"/>
      <c r="S26" s="22"/>
      <c r="T26" s="22"/>
      <c r="U26" s="22"/>
      <c r="V26" s="22"/>
      <c r="W26" s="22"/>
    </row>
    <row r="27" spans="2:23" x14ac:dyDescent="0.6">
      <c r="B27" s="5" t="s">
        <v>62</v>
      </c>
      <c r="C27" s="28"/>
      <c r="D27" s="38"/>
      <c r="E27" s="244"/>
      <c r="F27" s="248">
        <f>C27*E$23</f>
        <v>0</v>
      </c>
      <c r="G27" s="251"/>
      <c r="H27" s="22"/>
      <c r="I27" s="75"/>
      <c r="J27" s="23" t="s">
        <v>50</v>
      </c>
      <c r="K27" s="99"/>
      <c r="L27" s="99"/>
      <c r="M27" s="98" t="b">
        <f>IF(C27&gt;0,IF(#REF!*0.7+K27*0.6+L27*0.5&lt;1,#REF!*0.7+K27*0.6+L27*0.5,"FEHLER"))</f>
        <v>0</v>
      </c>
      <c r="N27" s="22"/>
      <c r="O27" s="22"/>
      <c r="P27" s="22"/>
      <c r="Q27" s="78"/>
      <c r="R27" s="22"/>
      <c r="S27" s="22"/>
      <c r="T27" s="22"/>
      <c r="U27" s="22"/>
      <c r="V27" s="22"/>
      <c r="W27" s="22"/>
    </row>
    <row r="28" spans="2:23" x14ac:dyDescent="0.6">
      <c r="G28" s="9"/>
      <c r="H28" s="22"/>
      <c r="I28" s="52"/>
      <c r="J28" s="22"/>
      <c r="K28" s="69"/>
      <c r="L28" s="69"/>
      <c r="M28" s="22"/>
      <c r="N28" s="22"/>
      <c r="O28" s="22"/>
      <c r="P28" s="22"/>
      <c r="Q28" s="78"/>
      <c r="R28" s="22"/>
      <c r="S28" s="22"/>
      <c r="T28" s="22"/>
      <c r="U28" s="22"/>
      <c r="V28" s="22"/>
      <c r="W28" s="22"/>
    </row>
    <row r="29" spans="2:23" ht="15.9" thickBot="1" x14ac:dyDescent="0.65">
      <c r="B29" s="11" t="s">
        <v>47</v>
      </c>
      <c r="C29" s="35">
        <f>C30+C31</f>
        <v>40</v>
      </c>
      <c r="D29" s="18">
        <f>D30+D31</f>
        <v>50</v>
      </c>
      <c r="E29" s="36"/>
      <c r="F29" s="17">
        <f>D29*1</f>
        <v>50</v>
      </c>
      <c r="G29" s="31">
        <f>G9-G16-G23-G10</f>
        <v>36</v>
      </c>
      <c r="H29" s="22"/>
      <c r="I29" s="70"/>
      <c r="J29" s="22"/>
      <c r="K29" s="100"/>
      <c r="L29" s="100"/>
      <c r="M29" s="101"/>
      <c r="N29" s="22"/>
      <c r="O29" s="22"/>
      <c r="P29" s="22"/>
      <c r="Q29" s="78"/>
      <c r="R29" s="22"/>
      <c r="S29" s="22"/>
      <c r="T29" s="22"/>
      <c r="U29" s="22"/>
      <c r="V29" s="22"/>
      <c r="W29" s="22"/>
    </row>
    <row r="30" spans="2:23" ht="15.9" thickBot="1" x14ac:dyDescent="0.65">
      <c r="B30" s="8" t="s">
        <v>42</v>
      </c>
      <c r="C30" s="44">
        <v>40</v>
      </c>
      <c r="D30" s="137">
        <v>50</v>
      </c>
      <c r="E30" s="14">
        <f>IF(C30&gt;0,D30/C30,0)</f>
        <v>1.25</v>
      </c>
      <c r="F30" s="120">
        <f>D30*2</f>
        <v>100</v>
      </c>
      <c r="G30" s="249"/>
      <c r="H30" s="22"/>
      <c r="I30" s="75"/>
      <c r="J30" s="23" t="s">
        <v>50</v>
      </c>
      <c r="K30" s="102"/>
      <c r="L30" s="102"/>
      <c r="M30" s="103"/>
      <c r="N30" s="22"/>
      <c r="O30" s="22"/>
      <c r="P30" s="22"/>
      <c r="Q30" s="78"/>
      <c r="R30" s="22"/>
      <c r="S30" s="22"/>
      <c r="T30" s="22"/>
      <c r="U30" s="22"/>
      <c r="V30" s="22"/>
      <c r="W30" s="22"/>
    </row>
    <row r="31" spans="2:23" x14ac:dyDescent="0.6">
      <c r="B31" s="5" t="s">
        <v>43</v>
      </c>
      <c r="C31" s="44"/>
      <c r="D31" s="348"/>
      <c r="E31" s="14">
        <f>IF(C31&gt;0,D31/C31,0)</f>
        <v>0</v>
      </c>
      <c r="F31" s="120">
        <f>D31*2</f>
        <v>0</v>
      </c>
      <c r="G31" s="251"/>
      <c r="H31" s="22"/>
      <c r="I31" s="75"/>
      <c r="J31" s="23" t="s">
        <v>50</v>
      </c>
      <c r="K31" s="100"/>
      <c r="L31" s="100"/>
      <c r="M31" s="101"/>
      <c r="N31" s="22"/>
      <c r="O31" s="22"/>
      <c r="P31" s="22"/>
      <c r="Q31" s="78"/>
      <c r="R31" s="22"/>
      <c r="S31" s="22"/>
      <c r="T31" s="22"/>
      <c r="U31" s="22"/>
      <c r="V31" s="22"/>
      <c r="W31" s="22"/>
    </row>
    <row r="32" spans="2:23" x14ac:dyDescent="0.6">
      <c r="H32" s="22"/>
      <c r="I32" s="52"/>
      <c r="J32" s="22"/>
      <c r="K32" s="22"/>
      <c r="L32" s="22"/>
      <c r="M32" s="22"/>
      <c r="N32" s="22"/>
      <c r="O32" s="22"/>
      <c r="P32" s="22"/>
      <c r="Q32" s="22"/>
      <c r="R32" s="22"/>
      <c r="S32" s="22"/>
      <c r="T32" s="22"/>
      <c r="U32" s="22"/>
      <c r="V32" s="22"/>
      <c r="W32" s="22"/>
    </row>
    <row r="33" spans="2:23" x14ac:dyDescent="0.6">
      <c r="B33" s="350" t="s">
        <v>53</v>
      </c>
      <c r="C33" s="350"/>
      <c r="D33" s="45">
        <f>D10+D16+D23+D30+D31</f>
        <v>100</v>
      </c>
      <c r="E33" s="317"/>
      <c r="F33" s="45">
        <f>SUM(F29,F23,F16,F10)</f>
        <v>100</v>
      </c>
      <c r="G33" s="318"/>
      <c r="H33" s="22"/>
      <c r="I33" s="104"/>
      <c r="J33" s="22"/>
      <c r="K33" s="22"/>
      <c r="L33" s="22"/>
      <c r="M33" s="22"/>
      <c r="N33" s="22"/>
      <c r="O33" s="22"/>
      <c r="P33" s="22"/>
      <c r="Q33" s="105"/>
      <c r="R33" s="22"/>
      <c r="S33" s="22"/>
      <c r="T33" s="22"/>
      <c r="U33" s="22"/>
      <c r="V33" s="22"/>
      <c r="W33" s="22"/>
    </row>
    <row r="34" spans="2:23" x14ac:dyDescent="0.6">
      <c r="Q34" s="34"/>
    </row>
  </sheetData>
  <sheetProtection password="C570" sheet="1" objects="1" scenarios="1" selectLockedCells="1"/>
  <mergeCells count="11">
    <mergeCell ref="J7:L7"/>
    <mergeCell ref="E8:E9"/>
    <mergeCell ref="E2:F2"/>
    <mergeCell ref="E3:F3"/>
    <mergeCell ref="E4:F4"/>
    <mergeCell ref="E5:F5"/>
    <mergeCell ref="B2:C5"/>
    <mergeCell ref="B33:C33"/>
    <mergeCell ref="C8:C9"/>
    <mergeCell ref="D8:D9"/>
    <mergeCell ref="F8:F9"/>
  </mergeCells>
  <conditionalFormatting sqref="D33">
    <cfRule type="expression" dxfId="5" priority="1">
      <formula>$D$33&lt;&gt;100</formula>
    </cfRule>
  </conditionalFormatting>
  <dataValidations count="2">
    <dataValidation type="whole" operator="greaterThanOrEqual" allowBlank="1" showInputMessage="1" showErrorMessage="1" errorTitle="Ungültige Eingabe" error="Die Zahl der Items muss größer 0 sein!" sqref="C11:C14 C17:C20 C24:C27">
      <formula1>1</formula1>
    </dataValidation>
    <dataValidation type="list" allowBlank="1" showInputMessage="1" showErrorMessage="1" sqref="G17:G20">
      <formula1>$H$17:$H$20</formula1>
    </dataValidation>
  </dataValidations>
  <pageMargins left="0.74803149606299213" right="0.74803149606299213" top="0.98425196850393704" bottom="0.98425196850393704" header="0.51181102362204722" footer="0.51181102362204722"/>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A1:AD53"/>
  <sheetViews>
    <sheetView showGridLines="0" showRowColHeaders="0" tabSelected="1" topLeftCell="A11" zoomScale="80" zoomScaleNormal="80" zoomScalePageLayoutView="150" workbookViewId="0">
      <selection activeCell="D45" sqref="D45"/>
    </sheetView>
  </sheetViews>
  <sheetFormatPr defaultColWidth="10.796875" defaultRowHeight="15.6" x14ac:dyDescent="0.6"/>
  <cols>
    <col min="1" max="1" width="4.5" customWidth="1"/>
    <col min="2" max="2" width="4.09765625" customWidth="1"/>
    <col min="3" max="4" width="12.59765625" customWidth="1"/>
    <col min="5" max="6" width="7.59765625" customWidth="1"/>
    <col min="7" max="9" width="6.59765625" customWidth="1"/>
    <col min="10" max="11" width="9.59765625" customWidth="1"/>
    <col min="12" max="13" width="6.59765625" customWidth="1"/>
    <col min="14" max="14" width="9" customWidth="1"/>
    <col min="15" max="15" width="13.75" customWidth="1"/>
    <col min="16" max="16" width="13.5" style="132" customWidth="1"/>
    <col min="17" max="17" width="4" customWidth="1"/>
    <col min="18" max="18" width="23.34765625" customWidth="1"/>
    <col min="19" max="21" width="6.59765625" customWidth="1"/>
    <col min="22" max="22" width="8.84765625" customWidth="1"/>
    <col min="23" max="23" width="7.09765625" customWidth="1"/>
    <col min="24" max="24" width="8.5" customWidth="1"/>
    <col min="25" max="25" width="7.75" customWidth="1"/>
    <col min="26" max="26" width="7.09765625" customWidth="1"/>
    <col min="27" max="27" width="7.75" customWidth="1"/>
  </cols>
  <sheetData>
    <row r="1" spans="2:30" ht="18.3" x14ac:dyDescent="0.7">
      <c r="B1" s="144"/>
      <c r="C1" s="182"/>
      <c r="D1" s="144"/>
      <c r="E1" s="405"/>
      <c r="F1" s="405"/>
      <c r="G1" s="149"/>
      <c r="H1" s="144"/>
      <c r="I1" s="406"/>
      <c r="J1" s="406"/>
      <c r="K1" s="149"/>
      <c r="L1" s="149"/>
      <c r="M1" s="149"/>
      <c r="N1" s="149"/>
      <c r="O1" s="149"/>
      <c r="P1" s="323"/>
      <c r="Q1" s="149"/>
      <c r="R1" s="144"/>
      <c r="S1" s="144"/>
      <c r="T1" s="144"/>
      <c r="U1" s="144"/>
      <c r="V1" s="144"/>
      <c r="W1" s="144"/>
      <c r="X1" s="144"/>
      <c r="Y1" s="144"/>
      <c r="Z1" s="144"/>
      <c r="AA1" s="144"/>
      <c r="AB1" s="144"/>
      <c r="AC1" s="144"/>
      <c r="AD1" s="144"/>
    </row>
    <row r="2" spans="2:30" s="133" customFormat="1" hidden="1" x14ac:dyDescent="0.6">
      <c r="B2" s="138"/>
      <c r="C2" s="138"/>
      <c r="D2" s="138"/>
      <c r="E2" s="183"/>
      <c r="F2" s="183"/>
      <c r="G2" s="174"/>
      <c r="H2" s="183"/>
      <c r="I2" s="183"/>
      <c r="J2" s="183"/>
      <c r="K2" s="183"/>
      <c r="L2" s="183"/>
      <c r="M2" s="183"/>
      <c r="N2" s="183"/>
      <c r="O2" s="183"/>
      <c r="P2" s="183"/>
      <c r="Q2" s="175"/>
      <c r="R2" s="175"/>
      <c r="S2" s="175"/>
      <c r="T2" s="138"/>
      <c r="U2" s="176"/>
      <c r="V2" s="176"/>
      <c r="W2" s="138"/>
      <c r="X2" s="138"/>
      <c r="Y2" s="138"/>
      <c r="Z2" s="138"/>
      <c r="AA2" s="138"/>
      <c r="AB2" s="138"/>
      <c r="AC2" s="138"/>
      <c r="AD2" s="138"/>
    </row>
    <row r="3" spans="2:30" s="133" customFormat="1" hidden="1" x14ac:dyDescent="0.6">
      <c r="B3" s="138"/>
      <c r="C3" s="138"/>
      <c r="D3" s="138"/>
      <c r="E3" s="183"/>
      <c r="F3" s="183"/>
      <c r="G3" s="177"/>
      <c r="H3" s="183"/>
      <c r="I3" s="183"/>
      <c r="J3" s="183"/>
      <c r="K3" s="183"/>
      <c r="L3" s="183"/>
      <c r="M3" s="183"/>
      <c r="N3" s="183"/>
      <c r="O3" s="183"/>
      <c r="P3" s="183"/>
      <c r="Q3" s="128"/>
      <c r="R3" s="128"/>
      <c r="S3" s="128"/>
      <c r="T3" s="138"/>
      <c r="U3" s="138"/>
      <c r="V3" s="138"/>
      <c r="W3" s="138"/>
      <c r="X3" s="138"/>
      <c r="Y3" s="138"/>
      <c r="Z3" s="138"/>
      <c r="AA3" s="138"/>
      <c r="AB3" s="138"/>
      <c r="AC3" s="138"/>
      <c r="AD3" s="138"/>
    </row>
    <row r="4" spans="2:30" s="133" customFormat="1" hidden="1" x14ac:dyDescent="0.6">
      <c r="B4" s="138"/>
      <c r="C4" s="138"/>
      <c r="D4" s="138"/>
      <c r="E4" s="183"/>
      <c r="F4" s="183"/>
      <c r="G4" s="177"/>
      <c r="H4" s="183"/>
      <c r="I4" s="183"/>
      <c r="J4" s="183"/>
      <c r="K4" s="183"/>
      <c r="L4" s="183"/>
      <c r="M4" s="183"/>
      <c r="N4" s="183"/>
      <c r="O4" s="183"/>
      <c r="P4" s="183"/>
      <c r="Q4" s="128"/>
      <c r="R4" s="128"/>
      <c r="S4" s="128"/>
      <c r="T4" s="138"/>
      <c r="U4" s="138"/>
      <c r="V4" s="138"/>
      <c r="W4" s="138"/>
      <c r="X4" s="138"/>
      <c r="Y4" s="138"/>
      <c r="Z4" s="138"/>
      <c r="AA4" s="138"/>
      <c r="AB4" s="138"/>
      <c r="AC4" s="138"/>
      <c r="AD4" s="138"/>
    </row>
    <row r="5" spans="2:30" s="133" customFormat="1" hidden="1" x14ac:dyDescent="0.6">
      <c r="B5" s="138"/>
      <c r="C5" s="138"/>
      <c r="D5" s="138"/>
      <c r="E5" s="183"/>
      <c r="F5" s="183"/>
      <c r="G5" s="178"/>
      <c r="H5" s="183"/>
      <c r="I5" s="183"/>
      <c r="J5" s="183"/>
      <c r="K5" s="183"/>
      <c r="L5" s="183"/>
      <c r="M5" s="183"/>
      <c r="N5" s="183"/>
      <c r="O5" s="183"/>
      <c r="P5" s="183"/>
      <c r="Q5" s="179"/>
      <c r="R5" s="179"/>
      <c r="S5" s="179"/>
      <c r="T5" s="138"/>
      <c r="U5" s="178"/>
      <c r="V5" s="138"/>
      <c r="W5" s="138"/>
      <c r="X5" s="138"/>
      <c r="Y5" s="138"/>
      <c r="Z5" s="138"/>
      <c r="AA5" s="138"/>
      <c r="AB5" s="138"/>
      <c r="AC5" s="138"/>
      <c r="AD5" s="138"/>
    </row>
    <row r="6" spans="2:30" s="1" customFormat="1" ht="15.9" thickBot="1" x14ac:dyDescent="0.65">
      <c r="B6" s="145"/>
      <c r="C6" s="145"/>
      <c r="D6" s="145"/>
      <c r="E6" s="25"/>
      <c r="F6" s="25"/>
      <c r="G6" s="25"/>
      <c r="H6" s="25"/>
      <c r="I6" s="25"/>
      <c r="J6" s="25"/>
      <c r="K6" s="25"/>
      <c r="L6" s="25"/>
      <c r="M6" s="25"/>
      <c r="N6" s="25"/>
      <c r="O6" s="184"/>
      <c r="P6" s="184"/>
      <c r="Q6" s="37"/>
      <c r="R6" s="37"/>
      <c r="S6" s="37"/>
      <c r="T6" s="145"/>
      <c r="U6" s="25"/>
      <c r="V6" s="145"/>
      <c r="W6" s="145"/>
      <c r="X6" s="145"/>
      <c r="Y6" s="145"/>
      <c r="Z6" s="145"/>
      <c r="AA6" s="145"/>
      <c r="AB6" s="145"/>
      <c r="AC6" s="145"/>
      <c r="AD6" s="145"/>
    </row>
    <row r="7" spans="2:30" s="1" customFormat="1" ht="15.75" customHeight="1" thickBot="1" x14ac:dyDescent="0.65">
      <c r="B7" s="399" t="s">
        <v>13</v>
      </c>
      <c r="C7" s="399"/>
      <c r="D7" s="399"/>
      <c r="E7" s="402" t="s">
        <v>14</v>
      </c>
      <c r="F7" s="402"/>
      <c r="G7" s="403"/>
      <c r="H7" s="150" t="str">
        <f>Schularbeitsplaner!E3</f>
        <v>5c</v>
      </c>
      <c r="I7" s="391" t="s">
        <v>58</v>
      </c>
      <c r="J7" s="391"/>
      <c r="K7" s="391"/>
      <c r="L7" s="392"/>
      <c r="M7" s="395" t="s">
        <v>56</v>
      </c>
      <c r="N7" s="396"/>
      <c r="O7" s="397"/>
      <c r="P7" s="189"/>
      <c r="Q7" s="25"/>
      <c r="R7" s="387" t="s">
        <v>83</v>
      </c>
      <c r="S7" s="388"/>
      <c r="T7" s="388"/>
      <c r="U7" s="388"/>
      <c r="V7" s="185" t="s">
        <v>0</v>
      </c>
      <c r="W7" s="186" t="s">
        <v>70</v>
      </c>
      <c r="X7" s="186" t="s">
        <v>18</v>
      </c>
      <c r="Y7" s="186" t="s">
        <v>2</v>
      </c>
      <c r="Z7" s="186" t="s">
        <v>3</v>
      </c>
      <c r="AA7" s="172"/>
      <c r="AB7" s="166"/>
      <c r="AC7" s="145"/>
      <c r="AD7" s="145"/>
    </row>
    <row r="8" spans="2:30" s="1" customFormat="1" ht="15.75" customHeight="1" x14ac:dyDescent="0.6">
      <c r="B8" s="145"/>
      <c r="C8" s="145"/>
      <c r="D8" s="145"/>
      <c r="E8" s="404" t="s">
        <v>61</v>
      </c>
      <c r="F8" s="404"/>
      <c r="G8" s="403"/>
      <c r="H8" s="187" t="str">
        <f>Schularbeitsplaner!E4</f>
        <v>3</v>
      </c>
      <c r="I8" s="188"/>
      <c r="J8" s="145"/>
      <c r="K8" s="140"/>
      <c r="L8" s="140"/>
      <c r="M8" s="145"/>
      <c r="N8" s="145"/>
      <c r="O8" s="145"/>
      <c r="P8" s="145"/>
      <c r="Q8" s="189"/>
      <c r="R8" s="389"/>
      <c r="S8" s="130" t="s">
        <v>44</v>
      </c>
      <c r="T8" s="130"/>
      <c r="U8" s="130" t="s">
        <v>44</v>
      </c>
      <c r="V8" s="190" t="s">
        <v>7</v>
      </c>
      <c r="W8" s="190" t="s">
        <v>9</v>
      </c>
      <c r="X8" s="190" t="s">
        <v>10</v>
      </c>
      <c r="Y8" s="190" t="s">
        <v>11</v>
      </c>
      <c r="Z8" s="190" t="s">
        <v>71</v>
      </c>
      <c r="AA8" s="172"/>
      <c r="AB8" s="166"/>
      <c r="AC8" s="145"/>
      <c r="AD8" s="145"/>
    </row>
    <row r="9" spans="2:30" ht="15.75" customHeight="1" x14ac:dyDescent="0.6">
      <c r="B9" s="398"/>
      <c r="C9" s="398"/>
      <c r="D9" s="398"/>
      <c r="E9" s="144"/>
      <c r="F9" s="144"/>
      <c r="G9" s="144"/>
      <c r="H9" s="144"/>
      <c r="I9" s="407"/>
      <c r="J9" s="407"/>
      <c r="K9" s="144"/>
      <c r="L9" s="144"/>
      <c r="M9" s="144"/>
      <c r="N9" s="144"/>
      <c r="O9" s="140"/>
      <c r="P9" s="140"/>
      <c r="Q9" s="106"/>
      <c r="R9" s="390"/>
      <c r="S9" s="191" t="s">
        <v>8</v>
      </c>
      <c r="T9" s="191" t="s">
        <v>65</v>
      </c>
      <c r="U9" s="192"/>
      <c r="V9" s="167"/>
      <c r="W9" s="167"/>
      <c r="X9" s="167"/>
      <c r="Y9" s="167"/>
      <c r="Z9" s="167"/>
      <c r="AA9" s="167"/>
      <c r="AB9" s="167"/>
      <c r="AC9" s="144"/>
      <c r="AD9" s="144"/>
    </row>
    <row r="10" spans="2:30" ht="15.75" customHeight="1" x14ac:dyDescent="0.6">
      <c r="B10" s="393"/>
      <c r="C10" s="393"/>
      <c r="D10" s="393"/>
      <c r="E10" s="125" t="s">
        <v>0</v>
      </c>
      <c r="F10" s="125" t="s">
        <v>1</v>
      </c>
      <c r="G10" s="400" t="s">
        <v>54</v>
      </c>
      <c r="H10" s="401"/>
      <c r="I10" s="126" t="s">
        <v>18</v>
      </c>
      <c r="J10" s="169" t="s">
        <v>2</v>
      </c>
      <c r="K10" s="169" t="s">
        <v>3</v>
      </c>
      <c r="L10" s="400" t="s">
        <v>55</v>
      </c>
      <c r="M10" s="401"/>
      <c r="N10" s="394" t="s">
        <v>51</v>
      </c>
      <c r="O10" s="394"/>
      <c r="P10" s="341"/>
      <c r="Q10" s="144"/>
      <c r="R10" s="193" t="s">
        <v>7</v>
      </c>
      <c r="S10" s="194">
        <f>S13+(N13-N15)*0.75</f>
        <v>90</v>
      </c>
      <c r="T10" s="195" t="s">
        <v>67</v>
      </c>
      <c r="U10" s="196">
        <f>N13</f>
        <v>100</v>
      </c>
      <c r="V10" s="167"/>
      <c r="W10" s="167"/>
      <c r="X10" s="167"/>
      <c r="Y10" s="168"/>
      <c r="Z10" s="168"/>
      <c r="AA10" s="168"/>
      <c r="AB10" s="168"/>
      <c r="AC10" s="144"/>
      <c r="AD10" s="144"/>
    </row>
    <row r="11" spans="2:30" ht="15.75" customHeight="1" x14ac:dyDescent="0.6">
      <c r="B11" s="417" t="s">
        <v>4</v>
      </c>
      <c r="C11" s="417"/>
      <c r="D11" s="417"/>
      <c r="E11" s="134">
        <f>Schularbeitsplaner!C10</f>
        <v>16</v>
      </c>
      <c r="F11" s="258">
        <f>Schularbeitsplaner!C16</f>
        <v>15</v>
      </c>
      <c r="G11" s="263"/>
      <c r="H11" s="264"/>
      <c r="I11" s="260">
        <f>Schularbeitsplaner!C23</f>
        <v>10</v>
      </c>
      <c r="J11" s="40">
        <f>Schularbeitsplaner!C30</f>
        <v>40</v>
      </c>
      <c r="K11" s="310">
        <f>Schularbeitsplaner!C31</f>
        <v>0</v>
      </c>
      <c r="L11" s="312"/>
      <c r="M11" s="339"/>
      <c r="N11" s="376" t="s">
        <v>56</v>
      </c>
      <c r="O11" s="377"/>
      <c r="P11" s="324"/>
      <c r="Q11" s="68"/>
      <c r="R11" s="197" t="s">
        <v>9</v>
      </c>
      <c r="S11" s="198">
        <f>S13+(N13-N15)*0.5</f>
        <v>80</v>
      </c>
      <c r="T11" s="199" t="s">
        <v>66</v>
      </c>
      <c r="U11" s="200">
        <f>S10</f>
        <v>90</v>
      </c>
      <c r="V11" s="144"/>
      <c r="W11" s="144"/>
      <c r="X11" s="144"/>
      <c r="Y11" s="62"/>
      <c r="Z11" s="62"/>
      <c r="AA11" s="62"/>
      <c r="AB11" s="62"/>
      <c r="AC11" s="144"/>
      <c r="AD11" s="144"/>
    </row>
    <row r="12" spans="2:30" ht="15.75" customHeight="1" x14ac:dyDescent="0.6">
      <c r="B12" s="417" t="s">
        <v>78</v>
      </c>
      <c r="C12" s="417"/>
      <c r="D12" s="417"/>
      <c r="E12" s="135">
        <f>Schularbeitsplaner!E10</f>
        <v>1.25</v>
      </c>
      <c r="F12" s="259">
        <f>Schularbeitsplaner!E16</f>
        <v>1.3333333333333333</v>
      </c>
      <c r="G12" s="265"/>
      <c r="H12" s="266"/>
      <c r="I12" s="261">
        <f>Schularbeitsplaner!E23</f>
        <v>1</v>
      </c>
      <c r="J12" s="41">
        <f>Schularbeitsplaner!E30</f>
        <v>1.25</v>
      </c>
      <c r="K12" s="311">
        <f>Schularbeitsplaner!E31</f>
        <v>0</v>
      </c>
      <c r="L12" s="313"/>
      <c r="M12" s="340"/>
      <c r="N12" s="378" t="s">
        <v>69</v>
      </c>
      <c r="O12" s="379"/>
      <c r="P12" s="324"/>
      <c r="Q12" s="68"/>
      <c r="R12" s="197" t="s">
        <v>10</v>
      </c>
      <c r="S12" s="198">
        <f>S13+(N13-N15)*0.25</f>
        <v>70</v>
      </c>
      <c r="T12" s="199" t="s">
        <v>66</v>
      </c>
      <c r="U12" s="200">
        <f>S11</f>
        <v>80</v>
      </c>
      <c r="V12" s="144"/>
      <c r="W12" s="144"/>
      <c r="X12" s="144"/>
      <c r="Y12" s="106"/>
      <c r="Z12" s="106"/>
      <c r="AA12" s="106"/>
      <c r="AB12" s="106"/>
      <c r="AC12" s="144"/>
      <c r="AD12" s="144"/>
    </row>
    <row r="13" spans="2:30" ht="15.75" customHeight="1" x14ac:dyDescent="0.6">
      <c r="B13" s="414" t="s">
        <v>44</v>
      </c>
      <c r="C13" s="414"/>
      <c r="D13" s="414"/>
      <c r="E13" s="136">
        <f>E12*E11</f>
        <v>20</v>
      </c>
      <c r="F13" s="136">
        <f>F12*F11</f>
        <v>20</v>
      </c>
      <c r="G13" s="262">
        <f>H13</f>
        <v>40</v>
      </c>
      <c r="H13" s="262">
        <f>E13+F13</f>
        <v>40</v>
      </c>
      <c r="I13" s="42">
        <f>I12*I11</f>
        <v>10</v>
      </c>
      <c r="J13" s="43">
        <f>J11*J12</f>
        <v>50</v>
      </c>
      <c r="K13" s="43">
        <f>K11*K12</f>
        <v>0</v>
      </c>
      <c r="L13" s="314"/>
      <c r="M13" s="278">
        <f>I13+J13+K13</f>
        <v>60</v>
      </c>
      <c r="N13" s="375">
        <f>H13+M13</f>
        <v>100</v>
      </c>
      <c r="O13" s="375"/>
      <c r="P13" s="342"/>
      <c r="Q13" s="144"/>
      <c r="R13" s="197" t="s">
        <v>11</v>
      </c>
      <c r="S13" s="198">
        <f>U14</f>
        <v>60</v>
      </c>
      <c r="T13" s="199" t="s">
        <v>66</v>
      </c>
      <c r="U13" s="200">
        <f>S12</f>
        <v>70</v>
      </c>
      <c r="V13" s="144"/>
      <c r="W13" s="144"/>
      <c r="X13" s="144"/>
      <c r="Y13" s="106"/>
      <c r="Z13" s="106"/>
      <c r="AA13" s="106"/>
      <c r="AB13" s="106"/>
      <c r="AC13" s="144"/>
      <c r="AD13" s="144"/>
    </row>
    <row r="14" spans="2:30" ht="15.75" customHeight="1" x14ac:dyDescent="0.6">
      <c r="B14" s="415" t="s">
        <v>6</v>
      </c>
      <c r="C14" s="415"/>
      <c r="D14" s="415"/>
      <c r="E14" s="418">
        <v>0.5</v>
      </c>
      <c r="F14" s="418"/>
      <c r="G14" s="138"/>
      <c r="H14" s="138"/>
      <c r="I14" s="419">
        <v>0.5</v>
      </c>
      <c r="J14" s="419"/>
      <c r="K14" s="419"/>
      <c r="L14" s="138"/>
      <c r="M14" s="129"/>
      <c r="N14" s="374">
        <v>0.6</v>
      </c>
      <c r="O14" s="374"/>
      <c r="P14" s="325"/>
      <c r="Q14" s="144"/>
      <c r="R14" s="201" t="s">
        <v>49</v>
      </c>
      <c r="S14" s="202">
        <v>0</v>
      </c>
      <c r="T14" s="151" t="s">
        <v>66</v>
      </c>
      <c r="U14" s="203">
        <f>N15</f>
        <v>60</v>
      </c>
      <c r="V14" s="144"/>
      <c r="W14" s="144"/>
      <c r="X14" s="144"/>
      <c r="Y14" s="144"/>
      <c r="Z14" s="144"/>
      <c r="AA14" s="144"/>
      <c r="AB14" s="144"/>
      <c r="AC14" s="144"/>
      <c r="AD14" s="144"/>
    </row>
    <row r="15" spans="2:30" ht="15.75" customHeight="1" x14ac:dyDescent="0.6">
      <c r="B15" s="416" t="s">
        <v>63</v>
      </c>
      <c r="C15" s="416"/>
      <c r="D15" s="416"/>
      <c r="E15" s="410"/>
      <c r="F15" s="411"/>
      <c r="G15" s="257">
        <f>H13*E14</f>
        <v>20</v>
      </c>
      <c r="H15" s="257">
        <f>H13*E14</f>
        <v>20</v>
      </c>
      <c r="I15" s="383"/>
      <c r="J15" s="384"/>
      <c r="K15" s="385"/>
      <c r="L15" s="204">
        <f>M15</f>
        <v>30</v>
      </c>
      <c r="M15" s="127">
        <f>M13*I14</f>
        <v>30</v>
      </c>
      <c r="N15" s="386">
        <f>N13*N14</f>
        <v>60</v>
      </c>
      <c r="O15" s="386"/>
      <c r="P15" s="343"/>
      <c r="Q15" s="144"/>
      <c r="R15" s="144"/>
      <c r="S15" s="144"/>
      <c r="T15" s="144"/>
      <c r="U15" s="144"/>
      <c r="V15" s="144"/>
      <c r="W15" s="144"/>
      <c r="X15" s="144"/>
      <c r="Y15" s="152"/>
      <c r="Z15" s="152"/>
      <c r="AA15" s="152"/>
      <c r="AB15" s="152"/>
      <c r="AC15" s="144"/>
      <c r="AD15" s="144"/>
    </row>
    <row r="16" spans="2:30" ht="15.75" customHeight="1" thickBot="1" x14ac:dyDescent="0.65">
      <c r="B16" s="144"/>
      <c r="C16" s="144"/>
      <c r="D16" s="144"/>
      <c r="E16" s="144"/>
      <c r="F16" s="144"/>
      <c r="G16" s="144"/>
      <c r="H16" s="144"/>
      <c r="I16" s="144"/>
      <c r="J16" s="144"/>
      <c r="K16" s="294"/>
      <c r="L16" s="146"/>
      <c r="M16" s="144"/>
      <c r="N16" s="144"/>
      <c r="O16" s="144"/>
      <c r="P16" s="144"/>
      <c r="Q16" s="144"/>
      <c r="R16" s="144"/>
      <c r="S16" s="144"/>
      <c r="T16" s="144"/>
      <c r="U16" s="144"/>
      <c r="V16" s="144"/>
      <c r="W16" s="144"/>
      <c r="X16" s="152"/>
      <c r="Y16" s="152"/>
      <c r="Z16" s="152"/>
      <c r="AA16" s="152"/>
      <c r="AB16" s="152"/>
      <c r="AC16" s="144"/>
      <c r="AD16" s="144"/>
    </row>
    <row r="17" spans="1:30" ht="15.9" thickTop="1" x14ac:dyDescent="0.6">
      <c r="B17" s="205" t="s">
        <v>15</v>
      </c>
      <c r="C17" s="206"/>
      <c r="D17" s="207"/>
      <c r="E17" s="276" t="s">
        <v>0</v>
      </c>
      <c r="F17" s="277" t="s">
        <v>1</v>
      </c>
      <c r="G17" s="380" t="s">
        <v>54</v>
      </c>
      <c r="H17" s="380"/>
      <c r="I17" s="208" t="s">
        <v>18</v>
      </c>
      <c r="J17" s="308" t="s">
        <v>79</v>
      </c>
      <c r="K17" s="307" t="s">
        <v>80</v>
      </c>
      <c r="L17" s="380" t="s">
        <v>55</v>
      </c>
      <c r="M17" s="381"/>
      <c r="N17" s="209" t="s">
        <v>59</v>
      </c>
      <c r="O17" s="331" t="s">
        <v>82</v>
      </c>
      <c r="P17" s="326" t="s">
        <v>24</v>
      </c>
      <c r="Q17" s="52"/>
      <c r="R17" s="155" t="s">
        <v>24</v>
      </c>
      <c r="S17" s="367" t="s">
        <v>72</v>
      </c>
      <c r="T17" s="367"/>
      <c r="U17" s="367"/>
      <c r="V17" s="107"/>
      <c r="W17" s="144"/>
      <c r="X17" s="107"/>
      <c r="Y17" s="144"/>
      <c r="Z17" s="146"/>
      <c r="AA17" s="108"/>
      <c r="AB17" s="144"/>
      <c r="AC17" s="148"/>
      <c r="AD17" s="144"/>
    </row>
    <row r="18" spans="1:30" ht="22.2" hidden="1" x14ac:dyDescent="0.6">
      <c r="B18" s="210" t="s">
        <v>15</v>
      </c>
      <c r="C18" s="138" t="s">
        <v>16</v>
      </c>
      <c r="D18" s="211" t="s">
        <v>17</v>
      </c>
      <c r="E18" s="212" t="s">
        <v>0</v>
      </c>
      <c r="F18" s="213" t="s">
        <v>1</v>
      </c>
      <c r="G18" s="214"/>
      <c r="H18" s="215" t="s">
        <v>25</v>
      </c>
      <c r="I18" s="153" t="s">
        <v>18</v>
      </c>
      <c r="J18" s="284" t="s">
        <v>19</v>
      </c>
      <c r="K18" s="290" t="s">
        <v>20</v>
      </c>
      <c r="L18" s="214" t="s">
        <v>23</v>
      </c>
      <c r="M18" s="216" t="s">
        <v>26</v>
      </c>
      <c r="N18" s="217" t="s">
        <v>27</v>
      </c>
      <c r="O18" s="332" t="s">
        <v>24</v>
      </c>
      <c r="P18" s="327"/>
      <c r="Q18" s="107" t="s">
        <v>20</v>
      </c>
      <c r="R18" s="156" t="s">
        <v>21</v>
      </c>
      <c r="S18" s="107" t="s">
        <v>22</v>
      </c>
      <c r="T18" s="109">
        <v>2</v>
      </c>
      <c r="U18" s="144"/>
      <c r="V18" s="110"/>
      <c r="W18" s="144"/>
      <c r="X18" s="110"/>
      <c r="Y18" s="144"/>
      <c r="Z18" s="144"/>
      <c r="AA18" s="107"/>
      <c r="AB18" s="144"/>
      <c r="AC18" s="148"/>
      <c r="AD18" s="144"/>
    </row>
    <row r="19" spans="1:30" ht="15.75" customHeight="1" thickBot="1" x14ac:dyDescent="0.65">
      <c r="B19" s="210"/>
      <c r="C19" s="138"/>
      <c r="D19" s="211"/>
      <c r="E19" s="212"/>
      <c r="F19" s="213"/>
      <c r="G19" s="300" t="s">
        <v>57</v>
      </c>
      <c r="H19" s="301" t="str">
        <f>IF(Beurteilungsblatt!$M$7="Gesamtverrechnung","GV","RP-Modell")</f>
        <v>GV</v>
      </c>
      <c r="I19" s="218"/>
      <c r="J19" s="285"/>
      <c r="K19" s="291"/>
      <c r="L19" s="300" t="s">
        <v>57</v>
      </c>
      <c r="M19" s="302" t="str">
        <f>IF(Beurteilungsblatt!$M$7="Gesamtverrechnung","GV","RP-Modell")</f>
        <v>GV</v>
      </c>
      <c r="N19" s="303" t="str">
        <f>IF(Beurteilungsblatt!$M$7="Gesamtverrechnung","GV","RP-Modell")</f>
        <v>GV</v>
      </c>
      <c r="O19" s="333" t="str">
        <f>IF(Beurteilungsblatt!$M$7="Gesamtverrechnung","GV","RP-Modell")</f>
        <v>GV</v>
      </c>
      <c r="P19" s="328"/>
      <c r="Q19" s="111"/>
      <c r="R19" s="158"/>
      <c r="S19" s="159"/>
      <c r="T19" s="382" t="s">
        <v>74</v>
      </c>
      <c r="U19" s="382"/>
      <c r="V19" s="112"/>
      <c r="W19" s="144"/>
      <c r="X19" s="122"/>
      <c r="Y19" s="144"/>
      <c r="Z19" s="144"/>
      <c r="AA19" s="113"/>
      <c r="AB19" s="144"/>
      <c r="AC19" s="148"/>
      <c r="AD19" s="144"/>
    </row>
    <row r="20" spans="1:30" ht="15.9" thickTop="1" x14ac:dyDescent="0.6">
      <c r="B20" s="219"/>
      <c r="C20" s="412" t="s">
        <v>4</v>
      </c>
      <c r="D20" s="413"/>
      <c r="E20" s="220">
        <f>E11</f>
        <v>16</v>
      </c>
      <c r="F20" s="221">
        <f>F11</f>
        <v>15</v>
      </c>
      <c r="G20" s="222"/>
      <c r="H20" s="223"/>
      <c r="I20" s="224">
        <f>I11</f>
        <v>10</v>
      </c>
      <c r="J20" s="286">
        <f>J11</f>
        <v>40</v>
      </c>
      <c r="K20" s="292">
        <f>K11</f>
        <v>0</v>
      </c>
      <c r="L20" s="222"/>
      <c r="M20" s="225"/>
      <c r="N20" s="226"/>
      <c r="O20" s="334"/>
      <c r="P20" s="329"/>
      <c r="Q20" s="114"/>
      <c r="R20" s="227" t="s">
        <v>7</v>
      </c>
      <c r="S20" s="228">
        <f>COUNTIF(P23:P50,1)</f>
        <v>0</v>
      </c>
      <c r="T20" s="369">
        <f>IF(S$25&gt;0,S20/S$25*100,0)</f>
        <v>0</v>
      </c>
      <c r="U20" s="369"/>
      <c r="V20" s="162"/>
      <c r="W20" s="146"/>
      <c r="X20" s="123"/>
      <c r="Y20" s="144"/>
      <c r="Z20" s="144"/>
      <c r="AA20" s="116"/>
      <c r="AB20" s="144"/>
      <c r="AC20" s="148"/>
      <c r="AD20" s="144"/>
    </row>
    <row r="21" spans="1:30" ht="15.75" customHeight="1" x14ac:dyDescent="0.6">
      <c r="A21" s="173"/>
      <c r="B21" s="229"/>
      <c r="C21" s="408" t="s">
        <v>64</v>
      </c>
      <c r="D21" s="409"/>
      <c r="E21" s="305">
        <f t="shared" ref="E21:K21" si="0">E13</f>
        <v>20</v>
      </c>
      <c r="F21" s="293">
        <f t="shared" si="0"/>
        <v>20</v>
      </c>
      <c r="G21" s="230">
        <f t="shared" si="0"/>
        <v>40</v>
      </c>
      <c r="H21" s="304">
        <f t="shared" si="0"/>
        <v>40</v>
      </c>
      <c r="I21" s="289">
        <f t="shared" si="0"/>
        <v>10</v>
      </c>
      <c r="J21" s="296">
        <f t="shared" si="0"/>
        <v>50</v>
      </c>
      <c r="K21" s="293">
        <f t="shared" si="0"/>
        <v>0</v>
      </c>
      <c r="L21" s="230">
        <f>J21+K21</f>
        <v>50</v>
      </c>
      <c r="M21" s="231">
        <f>M13</f>
        <v>60</v>
      </c>
      <c r="N21" s="232">
        <f>N13</f>
        <v>100</v>
      </c>
      <c r="O21" s="335"/>
      <c r="P21" s="329"/>
      <c r="Q21" s="114"/>
      <c r="R21" s="233" t="s">
        <v>9</v>
      </c>
      <c r="S21" s="234">
        <f>COUNTIF(P23:P50,2)</f>
        <v>0</v>
      </c>
      <c r="T21" s="369">
        <f t="shared" ref="T21:T25" si="1">IF(S$25&gt;0,S21/S$25*100,0)</f>
        <v>0</v>
      </c>
      <c r="U21" s="369"/>
      <c r="V21" s="115"/>
      <c r="W21" s="144"/>
      <c r="X21" s="123"/>
      <c r="Y21" s="144"/>
      <c r="Z21" s="144"/>
      <c r="AA21" s="116"/>
      <c r="AB21" s="144"/>
      <c r="AC21" s="148"/>
      <c r="AD21" s="144"/>
    </row>
    <row r="22" spans="1:30" ht="15.9" thickBot="1" x14ac:dyDescent="0.65">
      <c r="A22" s="173"/>
      <c r="B22" s="235"/>
      <c r="C22" s="267" t="s">
        <v>16</v>
      </c>
      <c r="D22" s="268" t="s">
        <v>17</v>
      </c>
      <c r="E22" s="269"/>
      <c r="F22" s="306"/>
      <c r="G22" s="270"/>
      <c r="H22" s="271"/>
      <c r="I22" s="297"/>
      <c r="J22" s="287"/>
      <c r="K22" s="295"/>
      <c r="L22" s="288"/>
      <c r="M22" s="272"/>
      <c r="N22" s="273"/>
      <c r="O22" s="336"/>
      <c r="P22" s="330"/>
      <c r="Q22" s="107"/>
      <c r="R22" s="233" t="s">
        <v>10</v>
      </c>
      <c r="S22" s="234">
        <f>COUNTIF(P23:P50,3)</f>
        <v>0</v>
      </c>
      <c r="T22" s="369">
        <f t="shared" si="1"/>
        <v>0</v>
      </c>
      <c r="U22" s="369"/>
      <c r="V22" s="163"/>
      <c r="W22" s="144"/>
      <c r="X22" s="124"/>
      <c r="Y22" s="144"/>
      <c r="Z22" s="144"/>
      <c r="AA22" s="116"/>
      <c r="AB22" s="144"/>
      <c r="AC22" s="148"/>
      <c r="AD22" s="144"/>
    </row>
    <row r="23" spans="1:30" ht="15.9" thickTop="1" x14ac:dyDescent="0.6">
      <c r="B23" s="29">
        <v>1</v>
      </c>
      <c r="C23" s="30" t="s">
        <v>87</v>
      </c>
      <c r="D23" s="48" t="s">
        <v>88</v>
      </c>
      <c r="E23" s="47"/>
      <c r="F23" s="46"/>
      <c r="G23" s="274" t="str">
        <f t="shared" ref="G23:G50" si="2">IF(COUNT(E23:F23)&gt;0,E23*E$12+F23*F$12,"")</f>
        <v/>
      </c>
      <c r="H23" s="275" t="str">
        <f t="shared" ref="H23:H50" si="3">IF(COUNT(G23)&gt;0,IF($M$7="Gesamtverrechnung",G23,IF(G23&gt;=G$15,G23,0)),"")</f>
        <v/>
      </c>
      <c r="I23" s="39"/>
      <c r="J23" s="281"/>
      <c r="K23" s="283"/>
      <c r="L23" s="279" t="str">
        <f t="shared" ref="L23:L50" si="4">IF(COUNT(I23:K23)&gt;0,J23*J$12+K23*K$12+I23*I$12,"")</f>
        <v/>
      </c>
      <c r="M23" s="280" t="str">
        <f t="shared" ref="M23:M50" si="5">IF(COUNT(I23:K23)&gt;0,IF(AND($M$7="Rezeptiv-Produktiv-Modell",L23&lt;M$15),0,L23),"")</f>
        <v/>
      </c>
      <c r="N23" s="121" t="str">
        <f t="shared" ref="N23:N27" si="6">IF(COUNT(H23,M23)&gt;0,SUM(H23,M23),"")</f>
        <v/>
      </c>
      <c r="O23" s="338" t="str">
        <f t="shared" ref="O23:O50" si="7">IF(COUNT(N23)=0,"",IF(N23&lt;$U$14,"5",IF(N23&lt;$U$13,"4",IF(N23&lt;$U$12,"3",IF(N23&lt;$U$11,"2",IF(N23&lt;=$U$10,"1",""))))))</f>
        <v/>
      </c>
      <c r="P23" s="344"/>
      <c r="Q23" s="52"/>
      <c r="R23" s="157" t="s">
        <v>11</v>
      </c>
      <c r="S23" s="154">
        <f>COUNTIF(P23:P50,4)</f>
        <v>0</v>
      </c>
      <c r="T23" s="369">
        <f t="shared" si="1"/>
        <v>0</v>
      </c>
      <c r="U23" s="369"/>
      <c r="V23" s="163"/>
      <c r="W23" s="22"/>
      <c r="X23" s="118"/>
      <c r="Y23" s="22"/>
      <c r="Z23" s="22"/>
      <c r="AA23" s="119"/>
      <c r="AB23" s="22"/>
      <c r="AC23" s="22"/>
      <c r="AD23" s="22"/>
    </row>
    <row r="24" spans="1:30" ht="15.9" thickBot="1" x14ac:dyDescent="0.65">
      <c r="B24" s="3">
        <f>B23+1</f>
        <v>2</v>
      </c>
      <c r="C24" s="6" t="s">
        <v>89</v>
      </c>
      <c r="D24" s="49" t="s">
        <v>90</v>
      </c>
      <c r="E24" s="50"/>
      <c r="F24" s="46"/>
      <c r="G24" s="274" t="str">
        <f t="shared" si="2"/>
        <v/>
      </c>
      <c r="H24" s="275" t="str">
        <f t="shared" si="3"/>
        <v/>
      </c>
      <c r="I24" s="39"/>
      <c r="J24" s="281"/>
      <c r="K24" s="282"/>
      <c r="L24" s="279" t="str">
        <f t="shared" si="4"/>
        <v/>
      </c>
      <c r="M24" s="280" t="str">
        <f t="shared" si="5"/>
        <v/>
      </c>
      <c r="N24" s="299" t="str">
        <f t="shared" si="6"/>
        <v/>
      </c>
      <c r="O24" s="337" t="str">
        <f t="shared" si="7"/>
        <v/>
      </c>
      <c r="P24" s="345"/>
      <c r="Q24" s="52"/>
      <c r="R24" s="161" t="s">
        <v>49</v>
      </c>
      <c r="S24" s="147">
        <f>COUNTIF(P23:P50,5)</f>
        <v>0</v>
      </c>
      <c r="T24" s="371">
        <f t="shared" si="1"/>
        <v>0</v>
      </c>
      <c r="U24" s="371"/>
      <c r="V24" s="163"/>
      <c r="W24" s="22"/>
      <c r="X24" s="118"/>
      <c r="Y24" s="22"/>
      <c r="Z24" s="22"/>
      <c r="AA24" s="119"/>
      <c r="AB24" s="22"/>
      <c r="AC24" s="22"/>
      <c r="AD24" s="22"/>
    </row>
    <row r="25" spans="1:30" ht="15.9" thickTop="1" x14ac:dyDescent="0.6">
      <c r="B25" s="3">
        <f t="shared" ref="B25:B50" si="8">B24+1</f>
        <v>3</v>
      </c>
      <c r="C25" s="6" t="s">
        <v>91</v>
      </c>
      <c r="D25" s="49" t="s">
        <v>92</v>
      </c>
      <c r="E25" s="50"/>
      <c r="F25" s="46"/>
      <c r="G25" s="274" t="str">
        <f t="shared" si="2"/>
        <v/>
      </c>
      <c r="H25" s="275" t="str">
        <f t="shared" si="3"/>
        <v/>
      </c>
      <c r="I25" s="39"/>
      <c r="J25" s="281"/>
      <c r="K25" s="282"/>
      <c r="L25" s="279" t="str">
        <f t="shared" si="4"/>
        <v/>
      </c>
      <c r="M25" s="280" t="str">
        <f t="shared" si="5"/>
        <v/>
      </c>
      <c r="N25" s="121" t="str">
        <f t="shared" si="6"/>
        <v/>
      </c>
      <c r="O25" s="337" t="str">
        <f t="shared" si="7"/>
        <v/>
      </c>
      <c r="P25" s="346"/>
      <c r="Q25" s="52"/>
      <c r="R25" s="160" t="s">
        <v>73</v>
      </c>
      <c r="S25" s="165">
        <f>S20+S21+S22+S23+S24</f>
        <v>0</v>
      </c>
      <c r="T25" s="372">
        <f t="shared" si="1"/>
        <v>0</v>
      </c>
      <c r="U25" s="373"/>
      <c r="V25" s="164"/>
      <c r="W25" s="22"/>
      <c r="X25" s="118"/>
      <c r="Y25" s="22"/>
      <c r="Z25" s="22"/>
      <c r="AA25" s="119"/>
      <c r="AB25" s="22"/>
      <c r="AC25" s="22"/>
      <c r="AD25" s="22"/>
    </row>
    <row r="26" spans="1:30" x14ac:dyDescent="0.6">
      <c r="B26" s="3">
        <f t="shared" si="8"/>
        <v>4</v>
      </c>
      <c r="C26" s="6" t="s">
        <v>93</v>
      </c>
      <c r="D26" s="49" t="s">
        <v>94</v>
      </c>
      <c r="E26" s="50"/>
      <c r="F26" s="46"/>
      <c r="G26" s="274" t="str">
        <f t="shared" si="2"/>
        <v/>
      </c>
      <c r="H26" s="275" t="str">
        <f t="shared" si="3"/>
        <v/>
      </c>
      <c r="I26" s="39"/>
      <c r="J26" s="281"/>
      <c r="K26" s="282"/>
      <c r="L26" s="279" t="str">
        <f t="shared" si="4"/>
        <v/>
      </c>
      <c r="M26" s="280" t="str">
        <f t="shared" si="5"/>
        <v/>
      </c>
      <c r="N26" s="121" t="str">
        <f t="shared" si="6"/>
        <v/>
      </c>
      <c r="O26" s="337" t="str">
        <f t="shared" si="7"/>
        <v/>
      </c>
      <c r="P26" s="346"/>
      <c r="Q26" s="52"/>
      <c r="R26" s="132"/>
      <c r="S26" s="132"/>
      <c r="T26" s="370"/>
      <c r="U26" s="370"/>
      <c r="V26" s="118"/>
      <c r="W26" s="22"/>
      <c r="X26" s="118"/>
      <c r="Y26" s="22"/>
      <c r="Z26" s="22"/>
      <c r="AA26" s="119"/>
      <c r="AB26" s="22"/>
      <c r="AC26" s="22"/>
      <c r="AD26" s="22"/>
    </row>
    <row r="27" spans="1:30" x14ac:dyDescent="0.6">
      <c r="B27" s="3">
        <f t="shared" si="8"/>
        <v>5</v>
      </c>
      <c r="C27" s="6" t="s">
        <v>95</v>
      </c>
      <c r="D27" s="49" t="s">
        <v>96</v>
      </c>
      <c r="E27" s="50"/>
      <c r="F27" s="46"/>
      <c r="G27" s="274" t="str">
        <f t="shared" si="2"/>
        <v/>
      </c>
      <c r="H27" s="275" t="str">
        <f t="shared" si="3"/>
        <v/>
      </c>
      <c r="I27" s="39"/>
      <c r="J27" s="281"/>
      <c r="K27" s="282"/>
      <c r="L27" s="279" t="str">
        <f t="shared" si="4"/>
        <v/>
      </c>
      <c r="M27" s="280" t="str">
        <f t="shared" si="5"/>
        <v/>
      </c>
      <c r="N27" s="121" t="str">
        <f t="shared" si="6"/>
        <v/>
      </c>
      <c r="O27" s="337" t="str">
        <f t="shared" si="7"/>
        <v/>
      </c>
      <c r="P27" s="346"/>
      <c r="Q27" s="52"/>
      <c r="R27" s="367" t="s">
        <v>75</v>
      </c>
      <c r="S27" s="367"/>
      <c r="T27" s="367"/>
      <c r="U27" s="367"/>
      <c r="V27" s="118"/>
      <c r="W27" s="22"/>
      <c r="X27" s="118"/>
      <c r="Y27" s="22"/>
      <c r="Z27" s="22"/>
      <c r="AA27" s="119"/>
      <c r="AB27" s="22"/>
      <c r="AC27" s="22"/>
      <c r="AD27" s="22"/>
    </row>
    <row r="28" spans="1:30" x14ac:dyDescent="0.6">
      <c r="B28" s="3">
        <f t="shared" si="8"/>
        <v>6</v>
      </c>
      <c r="C28" s="6" t="s">
        <v>97</v>
      </c>
      <c r="D28" s="49" t="s">
        <v>98</v>
      </c>
      <c r="E28" s="50"/>
      <c r="F28" s="46"/>
      <c r="G28" s="274" t="str">
        <f t="shared" si="2"/>
        <v/>
      </c>
      <c r="H28" s="275" t="str">
        <f t="shared" si="3"/>
        <v/>
      </c>
      <c r="I28" s="39"/>
      <c r="J28" s="281"/>
      <c r="K28" s="282"/>
      <c r="L28" s="279" t="str">
        <f t="shared" si="4"/>
        <v/>
      </c>
      <c r="M28" s="280" t="str">
        <f t="shared" si="5"/>
        <v/>
      </c>
      <c r="N28" s="121" t="str">
        <f>IF(COUNT(H28,M28)&gt;0,SUM(H28,M28),"")</f>
        <v/>
      </c>
      <c r="O28" s="337" t="str">
        <f t="shared" si="7"/>
        <v/>
      </c>
      <c r="P28" s="346"/>
      <c r="Q28" s="52"/>
      <c r="R28" s="132"/>
      <c r="S28" s="132"/>
      <c r="T28" s="132"/>
      <c r="U28" s="132"/>
      <c r="V28" s="118"/>
      <c r="W28" s="22"/>
      <c r="X28" s="118"/>
      <c r="Y28" s="22"/>
      <c r="Z28" s="22"/>
      <c r="AA28" s="119"/>
      <c r="AB28" s="22"/>
      <c r="AC28" s="22"/>
      <c r="AD28" s="22"/>
    </row>
    <row r="29" spans="1:30" x14ac:dyDescent="0.6">
      <c r="B29" s="3">
        <f t="shared" si="8"/>
        <v>7</v>
      </c>
      <c r="C29" s="6" t="s">
        <v>99</v>
      </c>
      <c r="D29" s="49" t="s">
        <v>100</v>
      </c>
      <c r="E29" s="50"/>
      <c r="F29" s="46"/>
      <c r="G29" s="274" t="str">
        <f t="shared" si="2"/>
        <v/>
      </c>
      <c r="H29" s="275" t="str">
        <f t="shared" si="3"/>
        <v/>
      </c>
      <c r="I29" s="39"/>
      <c r="J29" s="281"/>
      <c r="K29" s="282"/>
      <c r="L29" s="279" t="str">
        <f t="shared" si="4"/>
        <v/>
      </c>
      <c r="M29" s="280" t="str">
        <f t="shared" si="5"/>
        <v/>
      </c>
      <c r="N29" s="121" t="str">
        <f t="shared" ref="N29:N50" si="9">IF(COUNT(H29,M29)&gt;0,SUM(H29,M29),"")</f>
        <v/>
      </c>
      <c r="O29" s="337" t="str">
        <f t="shared" si="7"/>
        <v/>
      </c>
      <c r="P29" s="346"/>
      <c r="Q29" s="52"/>
      <c r="R29" s="52"/>
      <c r="S29" s="52"/>
      <c r="T29" s="117"/>
      <c r="U29" s="144"/>
      <c r="V29" s="118"/>
      <c r="W29" s="22"/>
      <c r="X29" s="118"/>
      <c r="Y29" s="22"/>
      <c r="Z29" s="22"/>
      <c r="AA29" s="119"/>
      <c r="AB29" s="22"/>
      <c r="AC29" s="22"/>
      <c r="AD29" s="22"/>
    </row>
    <row r="30" spans="1:30" x14ac:dyDescent="0.6">
      <c r="B30" s="3">
        <f t="shared" si="8"/>
        <v>8</v>
      </c>
      <c r="C30" s="6" t="s">
        <v>101</v>
      </c>
      <c r="D30" s="49" t="s">
        <v>102</v>
      </c>
      <c r="E30" s="50"/>
      <c r="F30" s="46"/>
      <c r="G30" s="274" t="str">
        <f t="shared" si="2"/>
        <v/>
      </c>
      <c r="H30" s="275" t="str">
        <f t="shared" si="3"/>
        <v/>
      </c>
      <c r="I30" s="39"/>
      <c r="J30" s="281"/>
      <c r="K30" s="282"/>
      <c r="L30" s="279" t="str">
        <f t="shared" si="4"/>
        <v/>
      </c>
      <c r="M30" s="280" t="str">
        <f t="shared" si="5"/>
        <v/>
      </c>
      <c r="N30" s="121" t="str">
        <f t="shared" si="9"/>
        <v/>
      </c>
      <c r="O30" s="337" t="str">
        <f t="shared" si="7"/>
        <v/>
      </c>
      <c r="P30" s="346"/>
      <c r="Q30" s="52"/>
      <c r="R30" s="52"/>
      <c r="S30" s="52"/>
      <c r="T30" s="117"/>
      <c r="U30" s="144"/>
      <c r="V30" s="118"/>
      <c r="W30" s="22"/>
      <c r="X30" s="118"/>
      <c r="Y30" s="22"/>
      <c r="Z30" s="22"/>
      <c r="AA30" s="119"/>
      <c r="AB30" s="22"/>
      <c r="AC30" s="22"/>
      <c r="AD30" s="22"/>
    </row>
    <row r="31" spans="1:30" x14ac:dyDescent="0.6">
      <c r="B31" s="3">
        <f t="shared" si="8"/>
        <v>9</v>
      </c>
      <c r="C31" s="6" t="s">
        <v>103</v>
      </c>
      <c r="D31" s="49" t="s">
        <v>104</v>
      </c>
      <c r="E31" s="50"/>
      <c r="F31" s="46"/>
      <c r="G31" s="274" t="str">
        <f t="shared" si="2"/>
        <v/>
      </c>
      <c r="H31" s="275" t="str">
        <f t="shared" si="3"/>
        <v/>
      </c>
      <c r="I31" s="39"/>
      <c r="J31" s="281"/>
      <c r="K31" s="282"/>
      <c r="L31" s="279" t="str">
        <f t="shared" si="4"/>
        <v/>
      </c>
      <c r="M31" s="280" t="str">
        <f t="shared" si="5"/>
        <v/>
      </c>
      <c r="N31" s="121" t="str">
        <f t="shared" si="9"/>
        <v/>
      </c>
      <c r="O31" s="337" t="str">
        <f t="shared" si="7"/>
        <v/>
      </c>
      <c r="P31" s="346"/>
      <c r="Q31" s="52"/>
      <c r="R31" s="52"/>
      <c r="S31" s="52"/>
      <c r="T31" s="117"/>
      <c r="U31" s="144"/>
      <c r="V31" s="118"/>
      <c r="W31" s="22"/>
      <c r="X31" s="118"/>
      <c r="Y31" s="22"/>
      <c r="Z31" s="22"/>
      <c r="AA31" s="119"/>
      <c r="AB31" s="22"/>
      <c r="AC31" s="22"/>
      <c r="AD31" s="22"/>
    </row>
    <row r="32" spans="1:30" x14ac:dyDescent="0.6">
      <c r="B32" s="3">
        <f t="shared" si="8"/>
        <v>10</v>
      </c>
      <c r="C32" s="6" t="s">
        <v>105</v>
      </c>
      <c r="D32" s="49" t="s">
        <v>106</v>
      </c>
      <c r="E32" s="50"/>
      <c r="F32" s="46"/>
      <c r="G32" s="274" t="str">
        <f t="shared" si="2"/>
        <v/>
      </c>
      <c r="H32" s="275" t="str">
        <f t="shared" si="3"/>
        <v/>
      </c>
      <c r="I32" s="39"/>
      <c r="J32" s="281"/>
      <c r="K32" s="282"/>
      <c r="L32" s="279" t="str">
        <f t="shared" si="4"/>
        <v/>
      </c>
      <c r="M32" s="280" t="str">
        <f t="shared" si="5"/>
        <v/>
      </c>
      <c r="N32" s="121" t="str">
        <f t="shared" si="9"/>
        <v/>
      </c>
      <c r="O32" s="337" t="str">
        <f t="shared" si="7"/>
        <v/>
      </c>
      <c r="P32" s="346"/>
      <c r="Q32" s="52"/>
      <c r="R32" s="52"/>
      <c r="S32" s="52"/>
      <c r="T32" s="117"/>
      <c r="U32" s="144"/>
      <c r="V32" s="118"/>
      <c r="W32" s="22"/>
      <c r="X32" s="118"/>
      <c r="Y32" s="22"/>
      <c r="Z32" s="22"/>
      <c r="AA32" s="119"/>
      <c r="AB32" s="22"/>
      <c r="AC32" s="22"/>
      <c r="AD32" s="22"/>
    </row>
    <row r="33" spans="2:30" x14ac:dyDescent="0.6">
      <c r="B33" s="3">
        <f t="shared" si="8"/>
        <v>11</v>
      </c>
      <c r="C33" s="6" t="s">
        <v>107</v>
      </c>
      <c r="D33" s="49" t="s">
        <v>108</v>
      </c>
      <c r="E33" s="50"/>
      <c r="F33" s="46"/>
      <c r="G33" s="274" t="str">
        <f t="shared" si="2"/>
        <v/>
      </c>
      <c r="H33" s="275" t="str">
        <f t="shared" si="3"/>
        <v/>
      </c>
      <c r="I33" s="39"/>
      <c r="J33" s="281"/>
      <c r="K33" s="282"/>
      <c r="L33" s="279" t="str">
        <f t="shared" si="4"/>
        <v/>
      </c>
      <c r="M33" s="280" t="str">
        <f t="shared" si="5"/>
        <v/>
      </c>
      <c r="N33" s="121" t="str">
        <f t="shared" si="9"/>
        <v/>
      </c>
      <c r="O33" s="337" t="str">
        <f t="shared" si="7"/>
        <v/>
      </c>
      <c r="P33" s="346"/>
      <c r="Q33" s="52"/>
      <c r="R33" s="52"/>
      <c r="S33" s="52"/>
      <c r="T33" s="117"/>
      <c r="U33" s="144"/>
      <c r="V33" s="118"/>
      <c r="W33" s="22"/>
      <c r="X33" s="118"/>
      <c r="Y33" s="22"/>
      <c r="Z33" s="22"/>
      <c r="AA33" s="119"/>
      <c r="AB33" s="22"/>
      <c r="AC33" s="22"/>
      <c r="AD33" s="22"/>
    </row>
    <row r="34" spans="2:30" x14ac:dyDescent="0.6">
      <c r="B34" s="3">
        <f t="shared" si="8"/>
        <v>12</v>
      </c>
      <c r="C34" s="6" t="s">
        <v>109</v>
      </c>
      <c r="D34" s="49" t="s">
        <v>110</v>
      </c>
      <c r="E34" s="50"/>
      <c r="F34" s="46"/>
      <c r="G34" s="274" t="str">
        <f t="shared" si="2"/>
        <v/>
      </c>
      <c r="H34" s="275" t="str">
        <f t="shared" si="3"/>
        <v/>
      </c>
      <c r="I34" s="39"/>
      <c r="J34" s="281"/>
      <c r="K34" s="282"/>
      <c r="L34" s="279" t="str">
        <f t="shared" si="4"/>
        <v/>
      </c>
      <c r="M34" s="280" t="str">
        <f t="shared" si="5"/>
        <v/>
      </c>
      <c r="N34" s="121" t="str">
        <f t="shared" si="9"/>
        <v/>
      </c>
      <c r="O34" s="337" t="str">
        <f t="shared" si="7"/>
        <v/>
      </c>
      <c r="P34" s="346"/>
      <c r="Q34" s="52"/>
      <c r="R34" s="52"/>
      <c r="S34" s="52"/>
      <c r="T34" s="117"/>
      <c r="U34" s="144"/>
      <c r="V34" s="118"/>
      <c r="W34" s="22"/>
      <c r="X34" s="118"/>
      <c r="Y34" s="22"/>
      <c r="Z34" s="22"/>
      <c r="AA34" s="119"/>
      <c r="AB34" s="22"/>
      <c r="AC34" s="22"/>
      <c r="AD34" s="22"/>
    </row>
    <row r="35" spans="2:30" x14ac:dyDescent="0.6">
      <c r="B35" s="3">
        <f t="shared" si="8"/>
        <v>13</v>
      </c>
      <c r="C35" s="6" t="s">
        <v>111</v>
      </c>
      <c r="D35" s="49" t="s">
        <v>96</v>
      </c>
      <c r="E35" s="50"/>
      <c r="F35" s="46"/>
      <c r="G35" s="274" t="str">
        <f t="shared" si="2"/>
        <v/>
      </c>
      <c r="H35" s="275" t="str">
        <f t="shared" si="3"/>
        <v/>
      </c>
      <c r="I35" s="39"/>
      <c r="J35" s="281"/>
      <c r="K35" s="282"/>
      <c r="L35" s="279" t="str">
        <f t="shared" si="4"/>
        <v/>
      </c>
      <c r="M35" s="280" t="str">
        <f t="shared" si="5"/>
        <v/>
      </c>
      <c r="N35" s="121" t="str">
        <f t="shared" si="9"/>
        <v/>
      </c>
      <c r="O35" s="337" t="str">
        <f t="shared" si="7"/>
        <v/>
      </c>
      <c r="P35" s="346"/>
      <c r="Q35" s="52"/>
      <c r="R35" s="52"/>
      <c r="S35" s="52"/>
      <c r="T35" s="117"/>
      <c r="U35" s="144"/>
      <c r="V35" s="118"/>
      <c r="W35" s="22"/>
      <c r="X35" s="118"/>
      <c r="Y35" s="22"/>
      <c r="Z35" s="22"/>
      <c r="AA35" s="119"/>
      <c r="AB35" s="22"/>
      <c r="AC35" s="22"/>
      <c r="AD35" s="22"/>
    </row>
    <row r="36" spans="2:30" x14ac:dyDescent="0.6">
      <c r="B36" s="3">
        <f t="shared" si="8"/>
        <v>14</v>
      </c>
      <c r="C36" s="6" t="s">
        <v>112</v>
      </c>
      <c r="D36" s="49" t="s">
        <v>113</v>
      </c>
      <c r="E36" s="50"/>
      <c r="F36" s="46"/>
      <c r="G36" s="274" t="str">
        <f t="shared" si="2"/>
        <v/>
      </c>
      <c r="H36" s="275" t="str">
        <f t="shared" si="3"/>
        <v/>
      </c>
      <c r="I36" s="39"/>
      <c r="J36" s="281"/>
      <c r="K36" s="282"/>
      <c r="L36" s="279" t="str">
        <f t="shared" si="4"/>
        <v/>
      </c>
      <c r="M36" s="280" t="str">
        <f t="shared" si="5"/>
        <v/>
      </c>
      <c r="N36" s="121" t="str">
        <f t="shared" si="9"/>
        <v/>
      </c>
      <c r="O36" s="337" t="str">
        <f t="shared" si="7"/>
        <v/>
      </c>
      <c r="P36" s="346"/>
      <c r="Q36" s="52"/>
      <c r="R36" s="52"/>
      <c r="S36" s="52"/>
      <c r="T36" s="117"/>
      <c r="U36" s="144"/>
      <c r="V36" s="118"/>
      <c r="W36" s="22"/>
      <c r="X36" s="118"/>
      <c r="Y36" s="22"/>
      <c r="Z36" s="22"/>
      <c r="AA36" s="119"/>
      <c r="AB36" s="22"/>
      <c r="AC36" s="22"/>
      <c r="AD36" s="22"/>
    </row>
    <row r="37" spans="2:30" x14ac:dyDescent="0.6">
      <c r="B37" s="3">
        <f t="shared" si="8"/>
        <v>15</v>
      </c>
      <c r="C37" s="6" t="s">
        <v>114</v>
      </c>
      <c r="D37" s="49" t="s">
        <v>96</v>
      </c>
      <c r="E37" s="50"/>
      <c r="F37" s="46"/>
      <c r="G37" s="274" t="str">
        <f t="shared" si="2"/>
        <v/>
      </c>
      <c r="H37" s="275" t="str">
        <f t="shared" si="3"/>
        <v/>
      </c>
      <c r="I37" s="39"/>
      <c r="J37" s="281"/>
      <c r="K37" s="282"/>
      <c r="L37" s="279" t="str">
        <f t="shared" si="4"/>
        <v/>
      </c>
      <c r="M37" s="280" t="str">
        <f t="shared" si="5"/>
        <v/>
      </c>
      <c r="N37" s="121" t="str">
        <f t="shared" si="9"/>
        <v/>
      </c>
      <c r="O37" s="337" t="str">
        <f t="shared" si="7"/>
        <v/>
      </c>
      <c r="P37" s="346"/>
      <c r="Q37" s="52"/>
      <c r="R37" s="52"/>
      <c r="S37" s="52"/>
      <c r="T37" s="117"/>
      <c r="U37" s="144"/>
      <c r="V37" s="118"/>
      <c r="W37" s="22"/>
      <c r="X37" s="118"/>
      <c r="Y37" s="22"/>
      <c r="Z37" s="22"/>
      <c r="AA37" s="119"/>
      <c r="AB37" s="22"/>
      <c r="AC37" s="22"/>
      <c r="AD37" s="22"/>
    </row>
    <row r="38" spans="2:30" x14ac:dyDescent="0.6">
      <c r="B38" s="3">
        <f t="shared" si="8"/>
        <v>16</v>
      </c>
      <c r="C38" s="6" t="s">
        <v>115</v>
      </c>
      <c r="D38" s="49" t="s">
        <v>116</v>
      </c>
      <c r="E38" s="50"/>
      <c r="F38" s="46"/>
      <c r="G38" s="274" t="str">
        <f t="shared" si="2"/>
        <v/>
      </c>
      <c r="H38" s="275" t="str">
        <f t="shared" si="3"/>
        <v/>
      </c>
      <c r="I38" s="39"/>
      <c r="J38" s="281"/>
      <c r="K38" s="282"/>
      <c r="L38" s="279" t="str">
        <f t="shared" si="4"/>
        <v/>
      </c>
      <c r="M38" s="280" t="str">
        <f t="shared" si="5"/>
        <v/>
      </c>
      <c r="N38" s="121" t="str">
        <f t="shared" si="9"/>
        <v/>
      </c>
      <c r="O38" s="337" t="str">
        <f t="shared" si="7"/>
        <v/>
      </c>
      <c r="P38" s="346"/>
      <c r="Q38" s="52"/>
      <c r="R38" s="52"/>
      <c r="S38" s="52"/>
      <c r="T38" s="117"/>
      <c r="U38" s="144"/>
      <c r="V38" s="118"/>
      <c r="W38" s="22"/>
      <c r="X38" s="118"/>
      <c r="Y38" s="22"/>
      <c r="Z38" s="22"/>
      <c r="AA38" s="119"/>
      <c r="AB38" s="22"/>
      <c r="AC38" s="22"/>
      <c r="AD38" s="22"/>
    </row>
    <row r="39" spans="2:30" x14ac:dyDescent="0.6">
      <c r="B39" s="3">
        <f t="shared" si="8"/>
        <v>17</v>
      </c>
      <c r="C39" s="6" t="s">
        <v>117</v>
      </c>
      <c r="D39" s="49" t="s">
        <v>118</v>
      </c>
      <c r="E39" s="50"/>
      <c r="F39" s="46"/>
      <c r="G39" s="274" t="str">
        <f t="shared" si="2"/>
        <v/>
      </c>
      <c r="H39" s="275" t="str">
        <f t="shared" si="3"/>
        <v/>
      </c>
      <c r="I39" s="39"/>
      <c r="J39" s="281"/>
      <c r="K39" s="282"/>
      <c r="L39" s="279" t="str">
        <f t="shared" si="4"/>
        <v/>
      </c>
      <c r="M39" s="280" t="str">
        <f t="shared" si="5"/>
        <v/>
      </c>
      <c r="N39" s="121" t="str">
        <f t="shared" si="9"/>
        <v/>
      </c>
      <c r="O39" s="337" t="str">
        <f t="shared" si="7"/>
        <v/>
      </c>
      <c r="P39" s="346"/>
      <c r="Q39" s="52"/>
      <c r="R39" s="52"/>
      <c r="S39" s="52"/>
      <c r="T39" s="117"/>
      <c r="U39" s="144"/>
      <c r="V39" s="118"/>
      <c r="W39" s="22"/>
      <c r="X39" s="118"/>
      <c r="Y39" s="22"/>
      <c r="Z39" s="22"/>
      <c r="AA39" s="119"/>
      <c r="AB39" s="22"/>
      <c r="AC39" s="22"/>
      <c r="AD39" s="22"/>
    </row>
    <row r="40" spans="2:30" x14ac:dyDescent="0.6">
      <c r="B40" s="3">
        <f t="shared" si="8"/>
        <v>18</v>
      </c>
      <c r="C40" s="6" t="s">
        <v>119</v>
      </c>
      <c r="D40" s="49" t="s">
        <v>120</v>
      </c>
      <c r="E40" s="50"/>
      <c r="F40" s="46"/>
      <c r="G40" s="274" t="str">
        <f t="shared" si="2"/>
        <v/>
      </c>
      <c r="H40" s="275" t="str">
        <f t="shared" si="3"/>
        <v/>
      </c>
      <c r="I40" s="39"/>
      <c r="J40" s="281"/>
      <c r="K40" s="282"/>
      <c r="L40" s="279" t="str">
        <f t="shared" si="4"/>
        <v/>
      </c>
      <c r="M40" s="280" t="str">
        <f t="shared" si="5"/>
        <v/>
      </c>
      <c r="N40" s="121" t="str">
        <f t="shared" si="9"/>
        <v/>
      </c>
      <c r="O40" s="337" t="str">
        <f t="shared" si="7"/>
        <v/>
      </c>
      <c r="P40" s="346"/>
      <c r="Q40" s="52"/>
      <c r="R40" s="367" t="s">
        <v>84</v>
      </c>
      <c r="S40" s="367"/>
      <c r="T40" s="367"/>
      <c r="U40" s="367"/>
      <c r="V40" s="118"/>
      <c r="W40" s="22"/>
      <c r="X40" s="118"/>
      <c r="Y40" s="22"/>
      <c r="Z40" s="22"/>
      <c r="AA40" s="119"/>
      <c r="AB40" s="22"/>
      <c r="AC40" s="22"/>
      <c r="AD40" s="22"/>
    </row>
    <row r="41" spans="2:30" x14ac:dyDescent="0.6">
      <c r="B41" s="3">
        <f t="shared" si="8"/>
        <v>19</v>
      </c>
      <c r="C41" s="6" t="s">
        <v>121</v>
      </c>
      <c r="D41" s="49" t="s">
        <v>122</v>
      </c>
      <c r="E41" s="50"/>
      <c r="F41" s="46"/>
      <c r="G41" s="274" t="str">
        <f t="shared" si="2"/>
        <v/>
      </c>
      <c r="H41" s="275" t="str">
        <f t="shared" si="3"/>
        <v/>
      </c>
      <c r="I41" s="39"/>
      <c r="J41" s="281"/>
      <c r="K41" s="282"/>
      <c r="L41" s="279" t="str">
        <f t="shared" si="4"/>
        <v/>
      </c>
      <c r="M41" s="280" t="str">
        <f t="shared" si="5"/>
        <v/>
      </c>
      <c r="N41" s="121" t="str">
        <f t="shared" si="9"/>
        <v/>
      </c>
      <c r="O41" s="337" t="str">
        <f t="shared" si="7"/>
        <v/>
      </c>
      <c r="P41" s="346"/>
      <c r="Q41" s="52"/>
      <c r="R41" s="52"/>
      <c r="S41" s="52"/>
      <c r="T41" s="117"/>
      <c r="U41" s="144"/>
      <c r="V41" s="118"/>
      <c r="W41" s="22"/>
      <c r="X41" s="118"/>
      <c r="Y41" s="22"/>
      <c r="Z41" s="22"/>
      <c r="AA41" s="119"/>
      <c r="AB41" s="22"/>
      <c r="AC41" s="22"/>
      <c r="AD41" s="22"/>
    </row>
    <row r="42" spans="2:30" x14ac:dyDescent="0.6">
      <c r="B42" s="3">
        <f t="shared" si="8"/>
        <v>20</v>
      </c>
      <c r="C42" s="6" t="s">
        <v>123</v>
      </c>
      <c r="D42" s="49" t="s">
        <v>124</v>
      </c>
      <c r="E42" s="50"/>
      <c r="F42" s="46"/>
      <c r="G42" s="274" t="str">
        <f t="shared" si="2"/>
        <v/>
      </c>
      <c r="H42" s="275" t="str">
        <f t="shared" si="3"/>
        <v/>
      </c>
      <c r="I42" s="39"/>
      <c r="J42" s="281"/>
      <c r="K42" s="282"/>
      <c r="L42" s="279" t="str">
        <f t="shared" si="4"/>
        <v/>
      </c>
      <c r="M42" s="280" t="str">
        <f t="shared" si="5"/>
        <v/>
      </c>
      <c r="N42" s="121" t="str">
        <f t="shared" si="9"/>
        <v/>
      </c>
      <c r="O42" s="337" t="str">
        <f t="shared" si="7"/>
        <v/>
      </c>
      <c r="P42" s="346"/>
      <c r="Q42" s="52"/>
      <c r="R42" s="52"/>
      <c r="S42" s="52"/>
      <c r="T42" s="117"/>
      <c r="U42" s="144"/>
      <c r="V42" s="118"/>
      <c r="W42" s="22"/>
      <c r="X42" s="118"/>
      <c r="Y42" s="22"/>
      <c r="Z42" s="22"/>
      <c r="AA42" s="119"/>
      <c r="AB42" s="22"/>
      <c r="AC42" s="22"/>
      <c r="AD42" s="22"/>
    </row>
    <row r="43" spans="2:30" x14ac:dyDescent="0.6">
      <c r="B43" s="3">
        <f t="shared" si="8"/>
        <v>21</v>
      </c>
      <c r="C43" s="6" t="s">
        <v>125</v>
      </c>
      <c r="D43" s="49" t="s">
        <v>126</v>
      </c>
      <c r="E43" s="50"/>
      <c r="F43" s="46"/>
      <c r="G43" s="274" t="str">
        <f t="shared" si="2"/>
        <v/>
      </c>
      <c r="H43" s="275" t="str">
        <f t="shared" si="3"/>
        <v/>
      </c>
      <c r="I43" s="39"/>
      <c r="J43" s="281"/>
      <c r="K43" s="282"/>
      <c r="L43" s="279" t="str">
        <f t="shared" si="4"/>
        <v/>
      </c>
      <c r="M43" s="280" t="str">
        <f t="shared" si="5"/>
        <v/>
      </c>
      <c r="N43" s="121" t="str">
        <f t="shared" si="9"/>
        <v/>
      </c>
      <c r="O43" s="337" t="str">
        <f t="shared" si="7"/>
        <v/>
      </c>
      <c r="P43" s="346"/>
      <c r="Q43" s="52"/>
      <c r="R43" s="52"/>
      <c r="S43" s="52"/>
      <c r="T43" s="117"/>
      <c r="U43" s="144"/>
      <c r="V43" s="118"/>
      <c r="W43" s="22"/>
      <c r="X43" s="118"/>
      <c r="Y43" s="22"/>
      <c r="Z43" s="22"/>
      <c r="AA43" s="119"/>
      <c r="AB43" s="22"/>
      <c r="AC43" s="22"/>
      <c r="AD43" s="22"/>
    </row>
    <row r="44" spans="2:30" x14ac:dyDescent="0.6">
      <c r="B44" s="3">
        <f t="shared" si="8"/>
        <v>22</v>
      </c>
      <c r="C44" s="6" t="s">
        <v>127</v>
      </c>
      <c r="D44" s="49" t="s">
        <v>90</v>
      </c>
      <c r="E44" s="50"/>
      <c r="F44" s="46"/>
      <c r="G44" s="274" t="str">
        <f t="shared" si="2"/>
        <v/>
      </c>
      <c r="H44" s="275" t="str">
        <f t="shared" si="3"/>
        <v/>
      </c>
      <c r="I44" s="39"/>
      <c r="J44" s="281"/>
      <c r="K44" s="282"/>
      <c r="L44" s="279" t="str">
        <f t="shared" si="4"/>
        <v/>
      </c>
      <c r="M44" s="280" t="str">
        <f t="shared" si="5"/>
        <v/>
      </c>
      <c r="N44" s="121" t="str">
        <f t="shared" si="9"/>
        <v/>
      </c>
      <c r="O44" s="337" t="str">
        <f t="shared" si="7"/>
        <v/>
      </c>
      <c r="P44" s="346"/>
      <c r="Q44" s="52"/>
      <c r="R44" s="52"/>
      <c r="S44" s="52"/>
      <c r="T44" s="117"/>
      <c r="U44" s="144"/>
      <c r="V44" s="118"/>
      <c r="W44" s="22"/>
      <c r="X44" s="118"/>
      <c r="Y44" s="22"/>
      <c r="Z44" s="22"/>
      <c r="AA44" s="119"/>
      <c r="AB44" s="22"/>
      <c r="AC44" s="22"/>
      <c r="AD44" s="22"/>
    </row>
    <row r="45" spans="2:30" x14ac:dyDescent="0.6">
      <c r="B45" s="3">
        <f t="shared" si="8"/>
        <v>23</v>
      </c>
      <c r="C45" s="6" t="s">
        <v>128</v>
      </c>
      <c r="D45" s="49" t="s">
        <v>129</v>
      </c>
      <c r="E45" s="50"/>
      <c r="F45" s="46"/>
      <c r="G45" s="274" t="str">
        <f t="shared" si="2"/>
        <v/>
      </c>
      <c r="H45" s="275" t="str">
        <f t="shared" si="3"/>
        <v/>
      </c>
      <c r="I45" s="39"/>
      <c r="J45" s="281"/>
      <c r="K45" s="282"/>
      <c r="L45" s="279" t="str">
        <f t="shared" si="4"/>
        <v/>
      </c>
      <c r="M45" s="280" t="str">
        <f t="shared" si="5"/>
        <v/>
      </c>
      <c r="N45" s="121" t="str">
        <f t="shared" si="9"/>
        <v/>
      </c>
      <c r="O45" s="337" t="str">
        <f t="shared" si="7"/>
        <v/>
      </c>
      <c r="P45" s="346"/>
      <c r="Q45" s="52"/>
      <c r="R45" s="52"/>
      <c r="S45" s="52"/>
      <c r="T45" s="117"/>
      <c r="U45" s="144"/>
      <c r="V45" s="118"/>
      <c r="W45" s="22"/>
      <c r="X45" s="118"/>
      <c r="Y45" s="22"/>
      <c r="Z45" s="22"/>
      <c r="AA45" s="119"/>
      <c r="AB45" s="22"/>
      <c r="AC45" s="22"/>
      <c r="AD45" s="22"/>
    </row>
    <row r="46" spans="2:30" x14ac:dyDescent="0.6">
      <c r="B46" s="3">
        <f t="shared" si="8"/>
        <v>24</v>
      </c>
      <c r="C46" s="6"/>
      <c r="D46" s="49"/>
      <c r="E46" s="50"/>
      <c r="F46" s="46"/>
      <c r="G46" s="274" t="str">
        <f t="shared" si="2"/>
        <v/>
      </c>
      <c r="H46" s="275" t="str">
        <f t="shared" si="3"/>
        <v/>
      </c>
      <c r="I46" s="39"/>
      <c r="J46" s="281"/>
      <c r="K46" s="282"/>
      <c r="L46" s="279" t="str">
        <f t="shared" si="4"/>
        <v/>
      </c>
      <c r="M46" s="280" t="str">
        <f t="shared" si="5"/>
        <v/>
      </c>
      <c r="N46" s="121" t="str">
        <f t="shared" si="9"/>
        <v/>
      </c>
      <c r="O46" s="337" t="str">
        <f t="shared" si="7"/>
        <v/>
      </c>
      <c r="P46" s="346"/>
      <c r="Q46" s="52"/>
      <c r="R46" s="52"/>
      <c r="S46" s="52"/>
      <c r="T46" s="117"/>
      <c r="U46" s="144"/>
      <c r="V46" s="118"/>
      <c r="W46" s="22"/>
      <c r="X46" s="118"/>
      <c r="Y46" s="22"/>
      <c r="Z46" s="22"/>
      <c r="AA46" s="119"/>
      <c r="AB46" s="22"/>
      <c r="AC46" s="22"/>
      <c r="AD46" s="22"/>
    </row>
    <row r="47" spans="2:30" x14ac:dyDescent="0.6">
      <c r="B47" s="3">
        <f t="shared" si="8"/>
        <v>25</v>
      </c>
      <c r="C47" s="6"/>
      <c r="D47" s="49"/>
      <c r="E47" s="50"/>
      <c r="F47" s="46"/>
      <c r="G47" s="274" t="str">
        <f t="shared" si="2"/>
        <v/>
      </c>
      <c r="H47" s="275" t="str">
        <f t="shared" si="3"/>
        <v/>
      </c>
      <c r="I47" s="39"/>
      <c r="J47" s="281"/>
      <c r="K47" s="282"/>
      <c r="L47" s="279" t="str">
        <f t="shared" si="4"/>
        <v/>
      </c>
      <c r="M47" s="280" t="str">
        <f t="shared" si="5"/>
        <v/>
      </c>
      <c r="N47" s="121" t="str">
        <f t="shared" si="9"/>
        <v/>
      </c>
      <c r="O47" s="337" t="str">
        <f t="shared" si="7"/>
        <v/>
      </c>
      <c r="P47" s="346"/>
      <c r="Q47" s="52"/>
      <c r="R47" s="52"/>
      <c r="S47" s="52"/>
      <c r="T47" s="117"/>
      <c r="U47" s="144"/>
      <c r="V47" s="118"/>
      <c r="W47" s="22"/>
      <c r="X47" s="118"/>
      <c r="Y47" s="22"/>
      <c r="Z47" s="22"/>
      <c r="AA47" s="119"/>
      <c r="AB47" s="22"/>
      <c r="AC47" s="22"/>
      <c r="AD47" s="22"/>
    </row>
    <row r="48" spans="2:30" x14ac:dyDescent="0.6">
      <c r="B48" s="3">
        <f t="shared" si="8"/>
        <v>26</v>
      </c>
      <c r="C48" s="6"/>
      <c r="D48" s="49"/>
      <c r="E48" s="50"/>
      <c r="F48" s="46"/>
      <c r="G48" s="274" t="str">
        <f t="shared" si="2"/>
        <v/>
      </c>
      <c r="H48" s="275" t="str">
        <f t="shared" si="3"/>
        <v/>
      </c>
      <c r="I48" s="39"/>
      <c r="J48" s="281"/>
      <c r="K48" s="282"/>
      <c r="L48" s="279" t="str">
        <f t="shared" si="4"/>
        <v/>
      </c>
      <c r="M48" s="280" t="str">
        <f t="shared" si="5"/>
        <v/>
      </c>
      <c r="N48" s="121" t="str">
        <f t="shared" si="9"/>
        <v/>
      </c>
      <c r="O48" s="337" t="str">
        <f t="shared" si="7"/>
        <v/>
      </c>
      <c r="P48" s="346"/>
      <c r="Q48" s="52"/>
      <c r="R48" s="52"/>
      <c r="S48" s="52"/>
      <c r="T48" s="117"/>
      <c r="U48" s="144"/>
      <c r="V48" s="118"/>
      <c r="W48" s="22"/>
      <c r="X48" s="118"/>
      <c r="Y48" s="22"/>
      <c r="Z48" s="22"/>
      <c r="AA48" s="119"/>
      <c r="AB48" s="22"/>
      <c r="AC48" s="22"/>
      <c r="AD48" s="22"/>
    </row>
    <row r="49" spans="2:30" x14ac:dyDescent="0.6">
      <c r="B49" s="3">
        <f t="shared" si="8"/>
        <v>27</v>
      </c>
      <c r="C49" s="6"/>
      <c r="D49" s="49"/>
      <c r="E49" s="50"/>
      <c r="F49" s="46"/>
      <c r="G49" s="274" t="str">
        <f t="shared" si="2"/>
        <v/>
      </c>
      <c r="H49" s="275" t="str">
        <f t="shared" si="3"/>
        <v/>
      </c>
      <c r="I49" s="39"/>
      <c r="J49" s="281"/>
      <c r="K49" s="282"/>
      <c r="L49" s="279" t="str">
        <f t="shared" si="4"/>
        <v/>
      </c>
      <c r="M49" s="280" t="str">
        <f t="shared" si="5"/>
        <v/>
      </c>
      <c r="N49" s="121" t="str">
        <f t="shared" si="9"/>
        <v/>
      </c>
      <c r="O49" s="337" t="str">
        <f t="shared" si="7"/>
        <v/>
      </c>
      <c r="P49" s="346"/>
      <c r="Q49" s="52"/>
      <c r="R49" s="52"/>
      <c r="S49" s="52"/>
      <c r="T49" s="117"/>
      <c r="U49" s="144"/>
      <c r="V49" s="118"/>
      <c r="W49" s="22"/>
      <c r="X49" s="118"/>
      <c r="Y49" s="22"/>
      <c r="Z49" s="22"/>
      <c r="AA49" s="119"/>
      <c r="AB49" s="22"/>
      <c r="AC49" s="22"/>
      <c r="AD49" s="22"/>
    </row>
    <row r="50" spans="2:30" x14ac:dyDescent="0.6">
      <c r="B50" s="3">
        <f t="shared" si="8"/>
        <v>28</v>
      </c>
      <c r="C50" s="6"/>
      <c r="D50" s="49"/>
      <c r="E50" s="50"/>
      <c r="F50" s="46"/>
      <c r="G50" s="274" t="str">
        <f t="shared" si="2"/>
        <v/>
      </c>
      <c r="H50" s="275" t="str">
        <f t="shared" si="3"/>
        <v/>
      </c>
      <c r="I50" s="39"/>
      <c r="J50" s="281"/>
      <c r="K50" s="282"/>
      <c r="L50" s="279" t="str">
        <f t="shared" si="4"/>
        <v/>
      </c>
      <c r="M50" s="280" t="str">
        <f t="shared" si="5"/>
        <v/>
      </c>
      <c r="N50" s="121" t="str">
        <f t="shared" si="9"/>
        <v/>
      </c>
      <c r="O50" s="337" t="str">
        <f t="shared" si="7"/>
        <v/>
      </c>
      <c r="P50" s="346"/>
      <c r="Q50" s="52"/>
      <c r="R50" s="52"/>
      <c r="S50" s="52"/>
      <c r="T50" s="117"/>
      <c r="U50" s="144"/>
      <c r="V50" s="118"/>
      <c r="W50" s="22"/>
      <c r="X50" s="118"/>
      <c r="Y50" s="22"/>
      <c r="Z50" s="22"/>
      <c r="AA50" s="119"/>
      <c r="AB50" s="22"/>
      <c r="AC50" s="22"/>
      <c r="AD50" s="22"/>
    </row>
    <row r="51" spans="2:30" x14ac:dyDescent="0.6">
      <c r="B51" s="132"/>
      <c r="C51" s="298"/>
      <c r="D51" s="298"/>
      <c r="E51" s="171">
        <f>E53</f>
        <v>0</v>
      </c>
      <c r="F51" s="171">
        <f>F53</f>
        <v>0</v>
      </c>
      <c r="G51" s="171">
        <f>I53</f>
        <v>0</v>
      </c>
      <c r="H51" s="171">
        <f>J53</f>
        <v>0</v>
      </c>
      <c r="I51" s="171">
        <f>K53</f>
        <v>0</v>
      </c>
      <c r="K51" s="298"/>
      <c r="L51" s="298"/>
      <c r="M51" s="298"/>
      <c r="N51" s="298"/>
      <c r="O51" s="132"/>
      <c r="Q51" s="132"/>
      <c r="R51" s="132"/>
      <c r="S51" s="132"/>
      <c r="T51" s="132"/>
      <c r="U51" s="132"/>
      <c r="V51" s="132"/>
    </row>
    <row r="52" spans="2:30" x14ac:dyDescent="0.6">
      <c r="B52" s="368" t="s">
        <v>76</v>
      </c>
      <c r="C52" s="368"/>
      <c r="D52" s="368"/>
      <c r="E52" s="181">
        <f>IF(COUNT(E23:E50)&gt;0,AVERAGE(E23:E50),0)</f>
        <v>0</v>
      </c>
      <c r="F52" s="181">
        <f t="shared" ref="F52:N52" si="10">IF(COUNT(F23:F50)&gt;0,AVERAGE(F23:F50),0)</f>
        <v>0</v>
      </c>
      <c r="G52" s="139">
        <f t="shared" si="10"/>
        <v>0</v>
      </c>
      <c r="H52" s="139">
        <f t="shared" si="10"/>
        <v>0</v>
      </c>
      <c r="I52" s="180">
        <f t="shared" si="10"/>
        <v>0</v>
      </c>
      <c r="J52" s="180">
        <f t="shared" si="10"/>
        <v>0</v>
      </c>
      <c r="K52" s="180">
        <f t="shared" si="10"/>
        <v>0</v>
      </c>
      <c r="L52" s="139">
        <f t="shared" si="10"/>
        <v>0</v>
      </c>
      <c r="M52" s="139">
        <f t="shared" si="10"/>
        <v>0</v>
      </c>
      <c r="N52" s="139">
        <f t="shared" si="10"/>
        <v>0</v>
      </c>
      <c r="O52" s="347"/>
      <c r="P52" s="347"/>
      <c r="Q52" s="132"/>
      <c r="R52" s="132"/>
      <c r="S52" s="132"/>
      <c r="T52" s="132"/>
      <c r="U52" s="132"/>
      <c r="V52" s="132"/>
    </row>
    <row r="53" spans="2:30" x14ac:dyDescent="0.6">
      <c r="B53" s="368" t="s">
        <v>74</v>
      </c>
      <c r="C53" s="368"/>
      <c r="D53" s="368"/>
      <c r="E53" s="181">
        <f>IF(E20&gt;0,E52/E20*100,0)</f>
        <v>0</v>
      </c>
      <c r="F53" s="181">
        <f>IF(F20&gt;0,F52/F20*100,0)</f>
        <v>0</v>
      </c>
      <c r="G53" s="170">
        <f t="shared" ref="G53:L53" si="11">IF(G20&gt;0,G52/G20,0)</f>
        <v>0</v>
      </c>
      <c r="H53" s="139">
        <f>IF(H$13&gt;0,H52/H$13*100,0)</f>
        <v>0</v>
      </c>
      <c r="I53" s="180">
        <f>IF(I20&gt;0,I52/I20*100,0)</f>
        <v>0</v>
      </c>
      <c r="J53" s="180">
        <f>IF(J20&gt;0,J52/J20*100,0)</f>
        <v>0</v>
      </c>
      <c r="K53" s="180">
        <f>IF(K20&gt;0,K52/K20*100,0)</f>
        <v>0</v>
      </c>
      <c r="L53" s="139">
        <f t="shared" si="11"/>
        <v>0</v>
      </c>
      <c r="M53" s="139">
        <f>IF(M$13&gt;0,M52/M$13*100,0)</f>
        <v>0</v>
      </c>
      <c r="N53" s="139">
        <f>IF(N$13&gt;0,N52/N$13*100,0)</f>
        <v>0</v>
      </c>
      <c r="O53" s="347"/>
      <c r="P53" s="347"/>
      <c r="Q53" s="132"/>
      <c r="R53" s="132"/>
      <c r="S53" s="132"/>
      <c r="T53" s="132"/>
      <c r="U53" s="132"/>
      <c r="V53" s="132"/>
    </row>
  </sheetData>
  <sheetProtection password="C570" sheet="1" objects="1" scenarios="1" selectLockedCells="1"/>
  <mergeCells count="46">
    <mergeCell ref="E1:F1"/>
    <mergeCell ref="I1:J1"/>
    <mergeCell ref="I9:J9"/>
    <mergeCell ref="C21:D21"/>
    <mergeCell ref="E15:F15"/>
    <mergeCell ref="C20:D20"/>
    <mergeCell ref="G17:H17"/>
    <mergeCell ref="B13:D13"/>
    <mergeCell ref="B14:D14"/>
    <mergeCell ref="B15:D15"/>
    <mergeCell ref="B12:D12"/>
    <mergeCell ref="B11:D11"/>
    <mergeCell ref="E14:F14"/>
    <mergeCell ref="I14:K14"/>
    <mergeCell ref="R7:U7"/>
    <mergeCell ref="R8:R9"/>
    <mergeCell ref="I7:L7"/>
    <mergeCell ref="B10:D10"/>
    <mergeCell ref="N10:O10"/>
    <mergeCell ref="M7:O7"/>
    <mergeCell ref="B9:D9"/>
    <mergeCell ref="B7:D7"/>
    <mergeCell ref="G10:H10"/>
    <mergeCell ref="E7:G7"/>
    <mergeCell ref="E8:G8"/>
    <mergeCell ref="L10:M10"/>
    <mergeCell ref="S17:U17"/>
    <mergeCell ref="T19:U19"/>
    <mergeCell ref="T20:U20"/>
    <mergeCell ref="I15:K15"/>
    <mergeCell ref="N15:O15"/>
    <mergeCell ref="N14:O14"/>
    <mergeCell ref="N13:O13"/>
    <mergeCell ref="N11:O11"/>
    <mergeCell ref="N12:O12"/>
    <mergeCell ref="L17:M17"/>
    <mergeCell ref="R40:U40"/>
    <mergeCell ref="B52:D52"/>
    <mergeCell ref="B53:D53"/>
    <mergeCell ref="T23:U23"/>
    <mergeCell ref="T21:U21"/>
    <mergeCell ref="T22:U22"/>
    <mergeCell ref="T26:U26"/>
    <mergeCell ref="R27:U27"/>
    <mergeCell ref="T24:U24"/>
    <mergeCell ref="T25:U25"/>
  </mergeCells>
  <conditionalFormatting sqref="E23:E50">
    <cfRule type="expression" dxfId="4" priority="6">
      <formula>$E$13=0</formula>
    </cfRule>
  </conditionalFormatting>
  <conditionalFormatting sqref="F23:F50">
    <cfRule type="expression" dxfId="3" priority="7">
      <formula>$F$13=0</formula>
    </cfRule>
  </conditionalFormatting>
  <conditionalFormatting sqref="I23:I50">
    <cfRule type="expression" dxfId="2" priority="8">
      <formula>$I$13=0</formula>
    </cfRule>
  </conditionalFormatting>
  <conditionalFormatting sqref="J23:J50">
    <cfRule type="expression" dxfId="1" priority="9">
      <formula>$J$13=0</formula>
    </cfRule>
  </conditionalFormatting>
  <conditionalFormatting sqref="K23:K50">
    <cfRule type="expression" dxfId="0" priority="10">
      <formula>$K$13=0</formula>
    </cfRule>
  </conditionalFormatting>
  <dataValidations count="4">
    <dataValidation type="custom" allowBlank="1" showInputMessage="1" showErrorMessage="1" errorTitle="ungültige Eingabe" error="Die Eingabe ist größer als die Zahl der Items" sqref="F23:F50">
      <formula1>$F23&lt;=$F$20</formula1>
    </dataValidation>
    <dataValidation type="custom" allowBlank="1" showInputMessage="1" showErrorMessage="1" errorTitle="ungültige Eingabe" error="Die Eingabe ist größer als die Zahl der Items" sqref="I23:K50">
      <formula1>I23&lt;=I$20</formula1>
    </dataValidation>
    <dataValidation type="custom" allowBlank="1" showInputMessage="1" showErrorMessage="1" errorTitle="ungültige Eingabe" error="Die Eingabe ist größer als die Zahl der Items" sqref="E48:E50 E22:E46">
      <formula1>$E22&lt;=$E$20</formula1>
    </dataValidation>
    <dataValidation type="list" allowBlank="1" showInputMessage="1" showErrorMessage="1" sqref="M7">
      <formula1>$N$11:$N$12</formula1>
    </dataValidation>
  </dataValidations>
  <pageMargins left="0.51181102362204722" right="0.51181102362204722" top="0.55118110236220474" bottom="0.35433070866141736" header="0.11811023622047245" footer="0.11811023622047245"/>
  <pageSetup paperSize="9" scale="69" orientation="landscape" r:id="rId1"/>
  <drawing r:id="rId2"/>
  <extLst>
    <ext xmlns:x14="http://schemas.microsoft.com/office/spreadsheetml/2009/9/main" uri="{CCE6A557-97BC-4b89-ADB6-D9C93CAAB3DF}">
      <x14:dataValidations xmlns:xm="http://schemas.microsoft.com/office/excel/2006/main" count="1">
        <x14:dataValidation type="custom" allowBlank="1" showInputMessage="1" showErrorMessage="1" errorTitle="ungültige Eingabe">
          <x14:formula1>
            <xm:f>AND(Schularbeitsplaner!$D$31=1,Q23&lt;=Q$20)</xm:f>
          </x14:formula1>
          <xm:sqref>Q23:Q50 R23:R25</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Schularbeitsplaner</vt:lpstr>
      <vt:lpstr>Beurteilungsblatt</vt:lpstr>
      <vt:lpstr>Beurteilungsblatt!Print_Area</vt:lpstr>
      <vt:lpstr>Schularbeitsplaner!Print_Area</vt:lpstr>
    </vt:vector>
  </TitlesOfParts>
  <Company>Bundesinstitut Bifie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Simon</dc:creator>
  <cp:lastModifiedBy>Lis Polzleitner</cp:lastModifiedBy>
  <cp:lastPrinted>2013-12-12T15:13:05Z</cp:lastPrinted>
  <dcterms:created xsi:type="dcterms:W3CDTF">2012-11-20T13:54:34Z</dcterms:created>
  <dcterms:modified xsi:type="dcterms:W3CDTF">2016-06-02T07:39:59Z</dcterms:modified>
</cp:coreProperties>
</file>