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
    </mc:Choice>
  </mc:AlternateContent>
  <bookViews>
    <workbookView xWindow="-180" yWindow="-318" windowWidth="19200" windowHeight="11988" tabRatio="500"/>
  </bookViews>
  <sheets>
    <sheet name="Schularbeitsplaner" sheetId="2" r:id="rId1"/>
    <sheet name="Beurteilungsblatt" sheetId="6" r:id="rId2"/>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33" i="6" l="1"/>
  <c r="M34" i="6"/>
  <c r="M36" i="6"/>
  <c r="M39" i="6"/>
  <c r="M40" i="6"/>
  <c r="M42" i="6"/>
  <c r="M43" i="6"/>
  <c r="M44" i="6"/>
  <c r="M45" i="6"/>
  <c r="M46" i="6"/>
  <c r="M47" i="6"/>
  <c r="M48" i="6"/>
  <c r="M49" i="6"/>
  <c r="M50" i="6"/>
  <c r="F31" i="2" l="1"/>
  <c r="F30" i="2"/>
  <c r="G23" i="2" l="1"/>
  <c r="G10" i="2"/>
  <c r="I18" i="2"/>
  <c r="I19" i="2"/>
  <c r="I20" i="2"/>
  <c r="I17" i="2"/>
  <c r="G16" i="2" l="1"/>
  <c r="D29" i="2"/>
  <c r="F29" i="2" s="1"/>
  <c r="D33" i="2"/>
  <c r="G30" i="6"/>
  <c r="H30" i="6" s="1"/>
  <c r="G32" i="6"/>
  <c r="H32" i="6" s="1"/>
  <c r="G33" i="6"/>
  <c r="H33" i="6" s="1"/>
  <c r="N33" i="6" s="1"/>
  <c r="G35" i="6"/>
  <c r="H35" i="6" s="1"/>
  <c r="G36" i="6"/>
  <c r="H36" i="6" s="1"/>
  <c r="N36" i="6" s="1"/>
  <c r="G40" i="6"/>
  <c r="H40" i="6" s="1"/>
  <c r="N40" i="6" s="1"/>
  <c r="G41" i="6"/>
  <c r="H41" i="6" s="1"/>
  <c r="G42" i="6"/>
  <c r="H42" i="6" s="1"/>
  <c r="N42" i="6" s="1"/>
  <c r="G43" i="6"/>
  <c r="H43" i="6" s="1"/>
  <c r="N43" i="6" s="1"/>
  <c r="G44" i="6"/>
  <c r="H44" i="6" s="1"/>
  <c r="N44" i="6" s="1"/>
  <c r="G45" i="6"/>
  <c r="H45" i="6" s="1"/>
  <c r="N45" i="6" s="1"/>
  <c r="G46" i="6"/>
  <c r="H46" i="6" s="1"/>
  <c r="N46" i="6" s="1"/>
  <c r="G47" i="6"/>
  <c r="H47" i="6" s="1"/>
  <c r="N47" i="6" s="1"/>
  <c r="G48" i="6"/>
  <c r="H48" i="6" s="1"/>
  <c r="N48" i="6" s="1"/>
  <c r="G49" i="6"/>
  <c r="H49" i="6" s="1"/>
  <c r="N49" i="6" s="1"/>
  <c r="G50" i="6"/>
  <c r="H50" i="6" s="1"/>
  <c r="N50" i="6" s="1"/>
  <c r="L32" i="6"/>
  <c r="M32" i="6" s="1"/>
  <c r="L33" i="6"/>
  <c r="L34" i="6"/>
  <c r="L36" i="6"/>
  <c r="L39" i="6"/>
  <c r="L40" i="6"/>
  <c r="L42" i="6"/>
  <c r="L43" i="6"/>
  <c r="L44" i="6"/>
  <c r="L45" i="6"/>
  <c r="L46" i="6"/>
  <c r="L47" i="6"/>
  <c r="L48" i="6"/>
  <c r="L49" i="6"/>
  <c r="L50" i="6"/>
  <c r="N32" i="6" l="1"/>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41"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<sst xmlns="http://schemas.openxmlformats.org/spreadsheetml/2006/main" count="138" uniqueCount="87">
  <si>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</si>
  <si>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</si>
  <si>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</si>
  <si>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</si>
  <si>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</si>
  <si>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</si>
  <si>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</si>
  <si>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</si>
  <si>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</si>
  <si>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</si>
  <si>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</si>
  <si>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</si>
  <si>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</si>
  <si>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</si>
  <si>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</si>
  <si>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</si>
  <si>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</si>
  <si>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</si>
  <si>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</si>
  <si>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</si>
  <si>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</si>
  <si>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</si>
  <si>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</si>
  <si>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</si>
  <si>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</si>
  <si>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</si>
  <si>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</si>
  <si>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</si>
  <si>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</si>
  <si>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</si>
  <si>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</si>
  <si>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</si>
  <si>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</si>
  <si>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</si>
  <si>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</si>
  <si>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</si>
  <si>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</si>
  <si>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</si>
  <si>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</si>
  <si>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</si>
  <si>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</si>
  <si>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</si>
  <si>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</si>
  <si>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</si>
  <si>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</si>
  <si>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</si>
  <si>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</si>
  <si>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</si>
  <si>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</si>
  <si>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</si>
  <si>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</si>
  <si>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</si>
  <si>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</si>
  <si>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</si>
  <si>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</si>
  <si>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</si>
  <si>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</si>
  <si>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</si>
  <si>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</si>
  <si>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</si>
  <si>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</si>
  <si>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</si>
  <si>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</si>
  <si>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</si>
  <si>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</si>
  <si>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</si>
  <si>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</si>
  <si>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</si>
  <si>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</si>
  <si>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</si>
  <si>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</si>
  <si>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</si>
  <si>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</si>
  <si>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</si>
  <si>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</si>
  <si>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</si>
  <si>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</si>
  <si>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</si>
  <si>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</si>
  <si>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</si>
  <si>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</si>
  <si>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</si>
  <si>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</si>
  <si>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</si>
  <si>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</si>
  <si>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5c</t>
  </si>
  <si>
    <t>01.06.2016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</si>
</sst>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xf numFmtId="14" fontId="0" fillId="6" borderId="55" xfId="1" applyNumberFormat="1" applyFont="1" applyFill="1" applyBorder="1" applyAlignment="1" applyProtection="1">
      <alignment horizontal="left" indent="1"/>
      <protection locked="0"/>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7407008"/>
        <c:axId val="367412104"/>
      </c:barChart>
      <c:catAx>
        <c:axId val="367407008"/>
        <c:scaling>
          <c:orientation val="minMax"/>
        </c:scaling>
        <c:delete val="0"/>
        <c:axPos val="b"/>
        <c:numFmt formatCode="General" sourceLinked="0"/>
        <c:majorTickMark val="out"/>
        <c:minorTickMark val="none"/>
        <c:tickLblPos val="nextTo"/>
        <c:crossAx val="367412104"/>
        <c:crosses val="autoZero"/>
        <c:auto val="1"/>
        <c:lblAlgn val="ctr"/>
        <c:lblOffset val="100"/>
        <c:noMultiLvlLbl val="0"/>
      </c:catAx>
      <c:valAx>
        <c:axId val="367412104"/>
        <c:scaling>
          <c:orientation val="minMax"/>
        </c:scaling>
        <c:delete val="0"/>
        <c:axPos val="l"/>
        <c:majorGridlines/>
        <c:numFmt formatCode="0.0" sourceLinked="1"/>
        <c:majorTickMark val="out"/>
        <c:minorTickMark val="none"/>
        <c:tickLblPos val="nextTo"/>
        <c:txPr>
          <a:bodyPr/>
          <a:lstStyle/>
          <a:p>
            <a:pPr>
              <a:defRPr sz="900"/>
            </a:pPr>
            <a:endParaRPr lang="en-US"/>
          </a:p>
        </c:txPr>
        <c:crossAx val="367407008"/>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abSelected="1" zoomScale="90" zoomScaleNormal="90" zoomScalePageLayoutView="150" workbookViewId="0">
      <selection activeCell="E5" sqref="E5:F5"/>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85</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81</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420" t="s">
        <v>86</v>
      </c>
      <c r="F5" s="366"/>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18</v>
      </c>
      <c r="D10" s="137">
        <v>30</v>
      </c>
      <c r="E10" s="143">
        <f>IF(C10&gt;0,F10/C10,0)</f>
        <v>1.6666666666666667</v>
      </c>
      <c r="F10" s="237">
        <f>D10*1</f>
        <v>30</v>
      </c>
      <c r="G10" s="15">
        <f>IF(D10&gt;0,ROUND(COUNTA(C11:C14)*45/4,0),0)</f>
        <v>23</v>
      </c>
      <c r="H10" s="22"/>
      <c r="I10" s="70"/>
      <c r="J10" s="71"/>
      <c r="K10" s="72" t="s">
        <v>12</v>
      </c>
      <c r="L10" s="72" t="s">
        <v>45</v>
      </c>
      <c r="M10" s="73">
        <v>0.6</v>
      </c>
      <c r="N10" s="22"/>
      <c r="O10" s="68"/>
      <c r="P10" s="68"/>
      <c r="Q10" s="74"/>
      <c r="R10" s="22"/>
      <c r="S10" s="22"/>
      <c r="T10" s="22"/>
      <c r="U10" s="22"/>
      <c r="V10" s="22"/>
      <c r="W10" s="22"/>
    </row>
    <row r="11" spans="2:23" x14ac:dyDescent="0.6">
      <c r="B11" s="4" t="s">
        <v>33</v>
      </c>
      <c r="C11" s="252">
        <v>10</v>
      </c>
      <c r="D11" s="256"/>
      <c r="E11" s="253"/>
      <c r="F11" s="246">
        <f>C11*E$10</f>
        <v>16.666666666666668</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v>8</v>
      </c>
      <c r="D12" s="256"/>
      <c r="E12" s="254"/>
      <c r="F12" s="247">
        <f>C12*E$10</f>
        <v>13.333333333333334</v>
      </c>
      <c r="G12" s="250"/>
      <c r="H12" s="22"/>
      <c r="I12" s="75"/>
      <c r="J12" s="22"/>
      <c r="K12" s="79">
        <v>1</v>
      </c>
      <c r="L12" s="79"/>
      <c r="M12" s="77">
        <f>IF(C12&gt;0,0.6,0)</f>
        <v>0.6</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17</v>
      </c>
      <c r="D16" s="26">
        <v>30</v>
      </c>
      <c r="E16" s="14">
        <f>IF(C16&gt;0,F16/C16,0)</f>
        <v>1.7647058823529411</v>
      </c>
      <c r="F16" s="19">
        <f>D16*1</f>
        <v>30</v>
      </c>
      <c r="G16" s="32">
        <f>SUM(I17:I20)</f>
        <v>14</v>
      </c>
      <c r="H16" s="22"/>
      <c r="I16" s="70"/>
      <c r="J16" s="82"/>
      <c r="K16" s="83"/>
      <c r="L16" s="83"/>
      <c r="M16" s="84"/>
      <c r="N16" s="22"/>
      <c r="O16" s="68"/>
      <c r="P16" s="85"/>
      <c r="Q16" s="86"/>
      <c r="R16" s="22"/>
      <c r="S16" s="22"/>
      <c r="T16" s="22"/>
      <c r="U16" s="22"/>
      <c r="V16" s="22"/>
      <c r="W16" s="22"/>
    </row>
    <row r="17" spans="2:23" x14ac:dyDescent="0.6">
      <c r="B17" s="10" t="s">
        <v>28</v>
      </c>
      <c r="C17" s="28">
        <v>9</v>
      </c>
      <c r="D17" s="38"/>
      <c r="E17" s="131"/>
      <c r="F17" s="246">
        <f>C17*E$16</f>
        <v>15.882352941176471</v>
      </c>
      <c r="G17" s="27">
        <v>3</v>
      </c>
      <c r="H17" s="87">
        <v>2</v>
      </c>
      <c r="I17" s="88">
        <f>IF($D$16&gt;0,ROUNDUP((G17*2*60+C17*5+30)*COUNTA(G17)/60,0),0)</f>
        <v>8</v>
      </c>
      <c r="J17" s="23" t="s">
        <v>50</v>
      </c>
      <c r="K17" s="76">
        <v>1</v>
      </c>
      <c r="L17" s="76"/>
      <c r="M17" s="77">
        <f>IF(C17&gt;0,0.6,0)</f>
        <v>0.6</v>
      </c>
      <c r="N17" s="89"/>
      <c r="O17" s="90"/>
      <c r="P17" s="91"/>
      <c r="Q17" s="92"/>
      <c r="R17" s="22"/>
      <c r="S17" s="22"/>
      <c r="T17" s="22"/>
      <c r="U17" s="22"/>
      <c r="V17" s="22"/>
      <c r="W17" s="22"/>
    </row>
    <row r="18" spans="2:23" x14ac:dyDescent="0.6">
      <c r="B18" s="4" t="s">
        <v>30</v>
      </c>
      <c r="C18" s="28">
        <v>8</v>
      </c>
      <c r="D18" s="38"/>
      <c r="E18" s="245"/>
      <c r="F18" s="247">
        <f>C18*E$16</f>
        <v>14.117647058823529</v>
      </c>
      <c r="G18" s="27">
        <v>2</v>
      </c>
      <c r="H18" s="87">
        <v>3</v>
      </c>
      <c r="I18" s="88">
        <f t="shared" ref="I18:I20" si="0">IF($D$16&gt;0,ROUNDUP((G18*2*60+C18*5+30)*COUNTA(G18)/60,0),0)</f>
        <v>6</v>
      </c>
      <c r="J18" s="23" t="s">
        <v>50</v>
      </c>
      <c r="K18" s="79">
        <v>1</v>
      </c>
      <c r="L18" s="79"/>
      <c r="M18" s="77">
        <f>IF(C18&gt;0,0.6,0)</f>
        <v>0.6</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0</v>
      </c>
      <c r="D23" s="33"/>
      <c r="E23" s="14">
        <f>IF(C23&gt;0,F23/C23,0)</f>
        <v>0</v>
      </c>
      <c r="F23" s="18">
        <f>D23*1</f>
        <v>0</v>
      </c>
      <c r="G23" s="13">
        <f>IF(D23&gt;0,ROUND(COUNTA(C24:C27)*40/4,0),0)</f>
        <v>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c r="D24" s="38"/>
      <c r="E24" s="242"/>
      <c r="F24" s="246">
        <f>C24*E$23</f>
        <v>0</v>
      </c>
      <c r="G24" s="249"/>
      <c r="H24" s="22"/>
      <c r="I24" s="75"/>
      <c r="J24" s="23" t="s">
        <v>50</v>
      </c>
      <c r="K24" s="97">
        <v>1</v>
      </c>
      <c r="L24" s="97"/>
      <c r="M24" s="98" t="b">
        <f>IF(C24&gt;0,IF(#REF!*0.7+K24*0.6+L24*0.5&lt;1,#REF!*0.7+K24*0.6+L24*0.5,"FEHLER"))</f>
        <v>0</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40</v>
      </c>
      <c r="E29" s="36"/>
      <c r="F29" s="17">
        <f>D29*1</f>
        <v>40</v>
      </c>
      <c r="G29" s="31">
        <f>G9-G16-G23-G10</f>
        <v>33</v>
      </c>
      <c r="H29" s="22"/>
      <c r="I29" s="70"/>
      <c r="J29" s="22"/>
      <c r="K29" s="100"/>
      <c r="L29" s="100"/>
      <c r="M29" s="101"/>
      <c r="N29" s="22"/>
      <c r="O29" s="22"/>
      <c r="P29" s="22"/>
      <c r="Q29" s="78"/>
      <c r="R29" s="22"/>
      <c r="S29" s="22"/>
      <c r="T29" s="22"/>
      <c r="U29" s="22"/>
      <c r="V29" s="22"/>
      <c r="W29" s="22"/>
    </row>
    <row r="30" spans="2:23" ht="15.9" thickBot="1" x14ac:dyDescent="0.65">
      <c r="B30" s="8" t="s">
        <v>42</v>
      </c>
      <c r="C30" s="44">
        <v>20</v>
      </c>
      <c r="D30" s="137">
        <v>20</v>
      </c>
      <c r="E30" s="14">
        <f>IF(C30&gt;0,D30/C30,0)</f>
        <v>1</v>
      </c>
      <c r="F30" s="120">
        <f>D30*2</f>
        <v>40</v>
      </c>
      <c r="G30" s="249"/>
      <c r="H30" s="22"/>
      <c r="I30" s="75"/>
      <c r="J30" s="23" t="s">
        <v>50</v>
      </c>
      <c r="K30" s="102"/>
      <c r="L30" s="102"/>
      <c r="M30" s="103"/>
      <c r="N30" s="22"/>
      <c r="O30" s="22"/>
      <c r="P30" s="22"/>
      <c r="Q30" s="78"/>
      <c r="R30" s="22"/>
      <c r="S30" s="22"/>
      <c r="T30" s="22"/>
      <c r="U30" s="22"/>
      <c r="V30" s="22"/>
      <c r="W30" s="22"/>
    </row>
    <row r="31" spans="2:23" x14ac:dyDescent="0.6">
      <c r="B31" s="5" t="s">
        <v>43</v>
      </c>
      <c r="C31" s="44">
        <v>20</v>
      </c>
      <c r="D31" s="348">
        <v>20</v>
      </c>
      <c r="E31" s="14">
        <f>IF(C31&gt;0,D31/C31,0)</f>
        <v>1</v>
      </c>
      <c r="F31" s="120">
        <f>D31*2</f>
        <v>40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zoomScale="80" zoomScaleNormal="80" zoomScalePageLayoutView="150" workbookViewId="0">
      <selection activeCell="M7" sqref="M7:O7"/>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5"/>
      <c r="F1" s="405"/>
      <c r="G1" s="149"/>
      <c r="H1" s="144"/>
      <c r="I1" s="406"/>
      <c r="J1" s="406"/>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399" t="s">
        <v>13</v>
      </c>
      <c r="C7" s="399"/>
      <c r="D7" s="399"/>
      <c r="E7" s="402" t="s">
        <v>14</v>
      </c>
      <c r="F7" s="402"/>
      <c r="G7" s="403"/>
      <c r="H7" s="150" t="str">
        <f>Schularbeitsplaner!E3</f>
        <v>5c</v>
      </c>
      <c r="I7" s="391" t="s">
        <v>58</v>
      </c>
      <c r="J7" s="391"/>
      <c r="K7" s="391"/>
      <c r="L7" s="392"/>
      <c r="M7" s="395" t="s">
        <v>56</v>
      </c>
      <c r="N7" s="396"/>
      <c r="O7" s="397"/>
      <c r="P7" s="189"/>
      <c r="Q7" s="25"/>
      <c r="R7" s="387" t="s">
        <v>83</v>
      </c>
      <c r="S7" s="388"/>
      <c r="T7" s="388"/>
      <c r="U7" s="388"/>
      <c r="V7" s="185" t="s">
        <v>0</v>
      </c>
      <c r="W7" s="186" t="s">
        <v>70</v>
      </c>
      <c r="X7" s="186" t="s">
        <v>18</v>
      </c>
      <c r="Y7" s="186" t="s">
        <v>2</v>
      </c>
      <c r="Z7" s="186" t="s">
        <v>3</v>
      </c>
      <c r="AA7" s="172"/>
      <c r="AB7" s="166"/>
      <c r="AC7" s="145"/>
      <c r="AD7" s="145"/>
    </row>
    <row r="8" spans="2:30" s="1" customFormat="1" ht="15.75" customHeight="1" x14ac:dyDescent="0.6">
      <c r="B8" s="145"/>
      <c r="C8" s="145"/>
      <c r="D8" s="145"/>
      <c r="E8" s="404" t="s">
        <v>61</v>
      </c>
      <c r="F8" s="404"/>
      <c r="G8" s="403"/>
      <c r="H8" s="187" t="str">
        <f>Schularbeitsplaner!E4</f>
        <v>3</v>
      </c>
      <c r="I8" s="188"/>
      <c r="J8" s="145"/>
      <c r="K8" s="140"/>
      <c r="L8" s="140"/>
      <c r="M8" s="145"/>
      <c r="N8" s="145"/>
      <c r="O8" s="145"/>
      <c r="P8" s="145"/>
      <c r="Q8" s="189"/>
      <c r="R8" s="389"/>
      <c r="S8" s="130" t="s">
        <v>44</v>
      </c>
      <c r="T8" s="130"/>
      <c r="U8" s="130" t="s">
        <v>44</v>
      </c>
      <c r="V8" s="190" t="s">
        <v>7</v>
      </c>
      <c r="W8" s="190" t="s">
        <v>9</v>
      </c>
      <c r="X8" s="190" t="s">
        <v>10</v>
      </c>
      <c r="Y8" s="190" t="s">
        <v>11</v>
      </c>
      <c r="Z8" s="190" t="s">
        <v>71</v>
      </c>
      <c r="AA8" s="172"/>
      <c r="AB8" s="166"/>
      <c r="AC8" s="145"/>
      <c r="AD8" s="145"/>
    </row>
    <row r="9" spans="2:30" ht="15.75" customHeight="1" x14ac:dyDescent="0.6">
      <c r="B9" s="398"/>
      <c r="C9" s="398"/>
      <c r="D9" s="398"/>
      <c r="E9" s="144"/>
      <c r="F9" s="144"/>
      <c r="G9" s="144"/>
      <c r="H9" s="144"/>
      <c r="I9" s="407"/>
      <c r="J9" s="407"/>
      <c r="K9" s="144"/>
      <c r="L9" s="144"/>
      <c r="M9" s="144"/>
      <c r="N9" s="144"/>
      <c r="O9" s="140"/>
      <c r="P9" s="140"/>
      <c r="Q9" s="106"/>
      <c r="R9" s="390"/>
      <c r="S9" s="191" t="s">
        <v>8</v>
      </c>
      <c r="T9" s="191" t="s">
        <v>65</v>
      </c>
      <c r="U9" s="192"/>
      <c r="V9" s="167"/>
      <c r="W9" s="167"/>
      <c r="X9" s="167"/>
      <c r="Y9" s="167"/>
      <c r="Z9" s="167"/>
      <c r="AA9" s="167"/>
      <c r="AB9" s="167"/>
      <c r="AC9" s="144"/>
      <c r="AD9" s="144"/>
    </row>
    <row r="10" spans="2:30" ht="15.75" customHeight="1" x14ac:dyDescent="0.6">
      <c r="B10" s="393"/>
      <c r="C10" s="393"/>
      <c r="D10" s="393"/>
      <c r="E10" s="125" t="s">
        <v>0</v>
      </c>
      <c r="F10" s="125" t="s">
        <v>1</v>
      </c>
      <c r="G10" s="400" t="s">
        <v>54</v>
      </c>
      <c r="H10" s="401"/>
      <c r="I10" s="126" t="s">
        <v>18</v>
      </c>
      <c r="J10" s="169" t="s">
        <v>2</v>
      </c>
      <c r="K10" s="169" t="s">
        <v>3</v>
      </c>
      <c r="L10" s="400" t="s">
        <v>55</v>
      </c>
      <c r="M10" s="401"/>
      <c r="N10" s="394" t="s">
        <v>51</v>
      </c>
      <c r="O10" s="394"/>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7" t="s">
        <v>4</v>
      </c>
      <c r="C11" s="417"/>
      <c r="D11" s="417"/>
      <c r="E11" s="134">
        <f>Schularbeitsplaner!C10</f>
        <v>18</v>
      </c>
      <c r="F11" s="258">
        <f>Schularbeitsplaner!C16</f>
        <v>17</v>
      </c>
      <c r="G11" s="263"/>
      <c r="H11" s="264"/>
      <c r="I11" s="260">
        <f>Schularbeitsplaner!C23</f>
        <v>0</v>
      </c>
      <c r="J11" s="40">
        <f>Schularbeitsplaner!C30</f>
        <v>20</v>
      </c>
      <c r="K11" s="310">
        <f>Schularbeitsplaner!C31</f>
        <v>20</v>
      </c>
      <c r="L11" s="312"/>
      <c r="M11" s="339"/>
      <c r="N11" s="376" t="s">
        <v>56</v>
      </c>
      <c r="O11" s="377"/>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7" t="s">
        <v>78</v>
      </c>
      <c r="C12" s="417"/>
      <c r="D12" s="417"/>
      <c r="E12" s="135">
        <f>Schularbeitsplaner!E10</f>
        <v>1.6666666666666667</v>
      </c>
      <c r="F12" s="259">
        <f>Schularbeitsplaner!E16</f>
        <v>1.7647058823529411</v>
      </c>
      <c r="G12" s="265"/>
      <c r="H12" s="266"/>
      <c r="I12" s="261">
        <f>Schularbeitsplaner!E23</f>
        <v>0</v>
      </c>
      <c r="J12" s="41">
        <f>Schularbeitsplaner!E30</f>
        <v>1</v>
      </c>
      <c r="K12" s="311">
        <f>Schularbeitsplaner!E31</f>
        <v>1</v>
      </c>
      <c r="L12" s="313"/>
      <c r="M12" s="340"/>
      <c r="N12" s="378" t="s">
        <v>69</v>
      </c>
      <c r="O12" s="379"/>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4" t="s">
        <v>44</v>
      </c>
      <c r="C13" s="414"/>
      <c r="D13" s="414"/>
      <c r="E13" s="136">
        <f>E12*E11</f>
        <v>30</v>
      </c>
      <c r="F13" s="136">
        <f>F12*F11</f>
        <v>30</v>
      </c>
      <c r="G13" s="262">
        <f>H13</f>
        <v>60</v>
      </c>
      <c r="H13" s="262">
        <f>E13+F13</f>
        <v>60</v>
      </c>
      <c r="I13" s="42">
        <f>I12*I11</f>
        <v>0</v>
      </c>
      <c r="J13" s="43">
        <f>J11*J12</f>
        <v>20</v>
      </c>
      <c r="K13" s="43">
        <f>K11*K12</f>
        <v>20</v>
      </c>
      <c r="L13" s="314"/>
      <c r="M13" s="278">
        <f>I13+J13+K13</f>
        <v>40</v>
      </c>
      <c r="N13" s="375">
        <f>H13+M13</f>
        <v>100</v>
      </c>
      <c r="O13" s="375"/>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5" t="s">
        <v>6</v>
      </c>
      <c r="C14" s="415"/>
      <c r="D14" s="415"/>
      <c r="E14" s="418">
        <v>0.5</v>
      </c>
      <c r="F14" s="418"/>
      <c r="G14" s="138"/>
      <c r="H14" s="138"/>
      <c r="I14" s="419">
        <v>0.5</v>
      </c>
      <c r="J14" s="419"/>
      <c r="K14" s="419"/>
      <c r="L14" s="138"/>
      <c r="M14" s="129"/>
      <c r="N14" s="374">
        <v>0.6</v>
      </c>
      <c r="O14" s="374"/>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6" t="s">
        <v>63</v>
      </c>
      <c r="C15" s="416"/>
      <c r="D15" s="416"/>
      <c r="E15" s="410"/>
      <c r="F15" s="411"/>
      <c r="G15" s="257">
        <f>H13*E14</f>
        <v>30</v>
      </c>
      <c r="H15" s="257">
        <f>H13*E14</f>
        <v>30</v>
      </c>
      <c r="I15" s="383"/>
      <c r="J15" s="384"/>
      <c r="K15" s="385"/>
      <c r="L15" s="204">
        <f>M15</f>
        <v>20</v>
      </c>
      <c r="M15" s="127">
        <f>M13*I14</f>
        <v>20</v>
      </c>
      <c r="N15" s="386">
        <f>N13*N14</f>
        <v>60</v>
      </c>
      <c r="O15" s="386"/>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0" t="s">
        <v>54</v>
      </c>
      <c r="H17" s="380"/>
      <c r="I17" s="208" t="s">
        <v>18</v>
      </c>
      <c r="J17" s="308" t="s">
        <v>79</v>
      </c>
      <c r="K17" s="307" t="s">
        <v>80</v>
      </c>
      <c r="L17" s="380" t="s">
        <v>55</v>
      </c>
      <c r="M17" s="381"/>
      <c r="N17" s="209" t="s">
        <v>59</v>
      </c>
      <c r="O17" s="331" t="s">
        <v>82</v>
      </c>
      <c r="P17" s="326" t="s">
        <v>24</v>
      </c>
      <c r="Q17" s="52"/>
      <c r="R17" s="155" t="s">
        <v>24</v>
      </c>
      <c r="S17" s="367" t="s">
        <v>72</v>
      </c>
      <c r="T17" s="367"/>
      <c r="U17" s="367"/>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2" t="s">
        <v>74</v>
      </c>
      <c r="U19" s="382"/>
      <c r="V19" s="112"/>
      <c r="W19" s="144"/>
      <c r="X19" s="122"/>
      <c r="Y19" s="144"/>
      <c r="Z19" s="144"/>
      <c r="AA19" s="113"/>
      <c r="AB19" s="144"/>
      <c r="AC19" s="148"/>
      <c r="AD19" s="144"/>
    </row>
    <row r="20" spans="1:30" ht="15.9" thickTop="1" x14ac:dyDescent="0.6">
      <c r="B20" s="219"/>
      <c r="C20" s="412" t="s">
        <v>4</v>
      </c>
      <c r="D20" s="413"/>
      <c r="E20" s="220">
        <f>E11</f>
        <v>18</v>
      </c>
      <c r="F20" s="221">
        <f>F11</f>
        <v>17</v>
      </c>
      <c r="G20" s="222"/>
      <c r="H20" s="223"/>
      <c r="I20" s="224">
        <f>I11</f>
        <v>0</v>
      </c>
      <c r="J20" s="286">
        <f>J11</f>
        <v>20</v>
      </c>
      <c r="K20" s="292">
        <f>K11</f>
        <v>20</v>
      </c>
      <c r="L20" s="222"/>
      <c r="M20" s="225"/>
      <c r="N20" s="226"/>
      <c r="O20" s="334"/>
      <c r="P20" s="329"/>
      <c r="Q20" s="114"/>
      <c r="R20" s="227" t="s">
        <v>7</v>
      </c>
      <c r="S20" s="228">
        <f>COUNTIF(P23:P50,1)</f>
        <v>0</v>
      </c>
      <c r="T20" s="369">
        <f>IF(S$25&gt;0,S20/S$25*100,0)</f>
        <v>0</v>
      </c>
      <c r="U20" s="369"/>
      <c r="V20" s="162"/>
      <c r="W20" s="146"/>
      <c r="X20" s="123"/>
      <c r="Y20" s="144"/>
      <c r="Z20" s="144"/>
      <c r="AA20" s="116"/>
      <c r="AB20" s="144"/>
      <c r="AC20" s="148"/>
      <c r="AD20" s="144"/>
    </row>
    <row r="21" spans="1:30" ht="15.75" customHeight="1" x14ac:dyDescent="0.6">
      <c r="A21" s="173"/>
      <c r="B21" s="229"/>
      <c r="C21" s="408" t="s">
        <v>64</v>
      </c>
      <c r="D21" s="409"/>
      <c r="E21" s="305">
        <f t="shared" ref="E21:K21" si="0">E13</f>
        <v>30</v>
      </c>
      <c r="F21" s="293">
        <f t="shared" si="0"/>
        <v>30</v>
      </c>
      <c r="G21" s="230">
        <f t="shared" si="0"/>
        <v>60</v>
      </c>
      <c r="H21" s="304">
        <f t="shared" si="0"/>
        <v>60</v>
      </c>
      <c r="I21" s="289">
        <f t="shared" si="0"/>
        <v>0</v>
      </c>
      <c r="J21" s="296">
        <f t="shared" si="0"/>
        <v>20</v>
      </c>
      <c r="K21" s="293">
        <f t="shared" si="0"/>
        <v>20</v>
      </c>
      <c r="L21" s="230">
        <f>J21+K21</f>
        <v>40</v>
      </c>
      <c r="M21" s="231">
        <f>M13</f>
        <v>40</v>
      </c>
      <c r="N21" s="232">
        <f>N13</f>
        <v>100</v>
      </c>
      <c r="O21" s="335"/>
      <c r="P21" s="329"/>
      <c r="Q21" s="114"/>
      <c r="R21" s="233" t="s">
        <v>9</v>
      </c>
      <c r="S21" s="234">
        <f>COUNTIF(P23:P50,2)</f>
        <v>0</v>
      </c>
      <c r="T21" s="369">
        <f t="shared" ref="T21:T25" si="1">IF(S$25&gt;0,S21/S$25*100,0)</f>
        <v>0</v>
      </c>
      <c r="U21" s="369"/>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369">
        <f t="shared" si="1"/>
        <v>0</v>
      </c>
      <c r="U22" s="369"/>
      <c r="V22" s="163"/>
      <c r="W22" s="144"/>
      <c r="X22" s="124"/>
      <c r="Y22" s="144"/>
      <c r="Z22" s="144"/>
      <c r="AA22" s="116"/>
      <c r="AB22" s="144"/>
      <c r="AC22" s="148"/>
      <c r="AD22" s="144"/>
    </row>
    <row r="23" spans="1:30" ht="15.9" thickTop="1" x14ac:dyDescent="0.6">
      <c r="B23" s="29">
        <v>1</v>
      </c>
      <c r="C23" s="30"/>
      <c r="D23" s="48"/>
      <c r="E23" s="47"/>
      <c r="F23" s="46"/>
      <c r="G23" s="274" t="str">
        <f t="shared" ref="G23:G50" si="2">IF(COUNT(E23:F23)&gt;0,E23*E$12+F23*F$12,"")</f>
        <v/>
      </c>
      <c r="H23" s="275" t="str">
        <f t="shared" ref="H23:H50" si="3">IF(COUNT(G23)&gt;0,IF($M$7="Gesamtverrechnung",G23,IF(G23&gt;=G$15,G23,0)),"")</f>
        <v/>
      </c>
      <c r="I23" s="39"/>
      <c r="J23" s="281"/>
      <c r="K23" s="283"/>
      <c r="L23" s="279" t="str">
        <f t="shared" ref="L23:L50" si="4">IF(COUNT(I23:K23)&gt;0,J23*J$12+K23*K$12+I23*I$12,"")</f>
        <v/>
      </c>
      <c r="M23" s="280" t="str">
        <f t="shared" ref="M23:M50" si="5">IF(COUNT(I23:K23)&gt;0,IF(AND($M$7="Rezeptiv-Produktiv-Modell",L23&lt;M$15),0,L23),"")</f>
        <v/>
      </c>
      <c r="N23" s="121" t="str">
        <f t="shared" ref="N23:N27" si="6">IF(COUNT(H23,M23)&gt;0,SUM(H23,M23),"")</f>
        <v/>
      </c>
      <c r="O23" s="338" t="str">
        <f t="shared" ref="O23:O50" si="7">IF(COUNT(N23)=0,"",IF(N23&lt;$U$14,"5",IF(N23&lt;$U$13,"4",IF(N23&lt;$U$12,"3",IF(N23&lt;$U$11,"2",IF(N23&lt;=$U$10,"1",""))))))</f>
        <v/>
      </c>
      <c r="P23" s="344"/>
      <c r="Q23" s="52"/>
      <c r="R23" s="157" t="s">
        <v>11</v>
      </c>
      <c r="S23" s="154">
        <f>COUNTIF(P23:P50,4)</f>
        <v>0</v>
      </c>
      <c r="T23" s="369">
        <f t="shared" si="1"/>
        <v>0</v>
      </c>
      <c r="U23" s="369"/>
      <c r="V23" s="163"/>
      <c r="W23" s="22"/>
      <c r="X23" s="118"/>
      <c r="Y23" s="22"/>
      <c r="Z23" s="22"/>
      <c r="AA23" s="119"/>
      <c r="AB23" s="22"/>
      <c r="AC23" s="22"/>
      <c r="AD23" s="22"/>
    </row>
    <row r="24" spans="1:30" ht="15.9" thickBot="1" x14ac:dyDescent="0.65">
      <c r="B24" s="3">
        <f>B23+1</f>
        <v>2</v>
      </c>
      <c r="C24" s="6"/>
      <c r="D24" s="49"/>
      <c r="E24" s="50"/>
      <c r="F24" s="46"/>
      <c r="G24" s="274" t="str">
        <f t="shared" si="2"/>
        <v/>
      </c>
      <c r="H24" s="275" t="str">
        <f t="shared" si="3"/>
        <v/>
      </c>
      <c r="I24" s="39"/>
      <c r="J24" s="281"/>
      <c r="K24" s="282"/>
      <c r="L24" s="279" t="str">
        <f t="shared" si="4"/>
        <v/>
      </c>
      <c r="M24" s="280" t="str">
        <f t="shared" si="5"/>
        <v/>
      </c>
      <c r="N24" s="299" t="str">
        <f t="shared" si="6"/>
        <v/>
      </c>
      <c r="O24" s="337" t="str">
        <f t="shared" si="7"/>
        <v/>
      </c>
      <c r="P24" s="345"/>
      <c r="Q24" s="52"/>
      <c r="R24" s="161" t="s">
        <v>49</v>
      </c>
      <c r="S24" s="147">
        <f>COUNTIF(P23:P50,5)</f>
        <v>0</v>
      </c>
      <c r="T24" s="371">
        <f t="shared" si="1"/>
        <v>0</v>
      </c>
      <c r="U24" s="371"/>
      <c r="V24" s="163"/>
      <c r="W24" s="22"/>
      <c r="X24" s="118"/>
      <c r="Y24" s="22"/>
      <c r="Z24" s="22"/>
      <c r="AA24" s="119"/>
      <c r="AB24" s="22"/>
      <c r="AC24" s="22"/>
      <c r="AD24" s="22"/>
    </row>
    <row r="25" spans="1:30" ht="15.9" thickTop="1" x14ac:dyDescent="0.6">
      <c r="B25" s="3">
        <f t="shared" ref="B25:B50" si="8">B24+1</f>
        <v>3</v>
      </c>
      <c r="C25" s="6"/>
      <c r="D25" s="49"/>
      <c r="E25" s="50"/>
      <c r="F25" s="46"/>
      <c r="G25" s="274" t="str">
        <f t="shared" si="2"/>
        <v/>
      </c>
      <c r="H25" s="275" t="str">
        <f t="shared" si="3"/>
        <v/>
      </c>
      <c r="I25" s="39"/>
      <c r="J25" s="281"/>
      <c r="K25" s="282"/>
      <c r="L25" s="279" t="str">
        <f t="shared" si="4"/>
        <v/>
      </c>
      <c r="M25" s="280" t="str">
        <f t="shared" si="5"/>
        <v/>
      </c>
      <c r="N25" s="121" t="str">
        <f t="shared" si="6"/>
        <v/>
      </c>
      <c r="O25" s="337" t="str">
        <f t="shared" si="7"/>
        <v/>
      </c>
      <c r="P25" s="346"/>
      <c r="Q25" s="52"/>
      <c r="R25" s="160" t="s">
        <v>73</v>
      </c>
      <c r="S25" s="165">
        <f>S20+S21+S22+S23+S24</f>
        <v>0</v>
      </c>
      <c r="T25" s="372">
        <f t="shared" si="1"/>
        <v>0</v>
      </c>
      <c r="U25" s="373"/>
      <c r="V25" s="164"/>
      <c r="W25" s="22"/>
      <c r="X25" s="118"/>
      <c r="Y25" s="22"/>
      <c r="Z25" s="22"/>
      <c r="AA25" s="119"/>
      <c r="AB25" s="22"/>
      <c r="AC25" s="22"/>
      <c r="AD25" s="22"/>
    </row>
    <row r="26" spans="1:30" x14ac:dyDescent="0.6">
      <c r="B26" s="3">
        <f t="shared" si="8"/>
        <v>4</v>
      </c>
      <c r="C26" s="6"/>
      <c r="D26" s="49"/>
      <c r="E26" s="50"/>
      <c r="F26" s="46"/>
      <c r="G26" s="274" t="str">
        <f t="shared" si="2"/>
        <v/>
      </c>
      <c r="H26" s="275" t="str">
        <f t="shared" si="3"/>
        <v/>
      </c>
      <c r="I26" s="39"/>
      <c r="J26" s="281"/>
      <c r="K26" s="282"/>
      <c r="L26" s="279" t="str">
        <f t="shared" si="4"/>
        <v/>
      </c>
      <c r="M26" s="280" t="str">
        <f t="shared" si="5"/>
        <v/>
      </c>
      <c r="N26" s="121" t="str">
        <f t="shared" si="6"/>
        <v/>
      </c>
      <c r="O26" s="337" t="str">
        <f t="shared" si="7"/>
        <v/>
      </c>
      <c r="P26" s="346"/>
      <c r="Q26" s="52"/>
      <c r="R26" s="132"/>
      <c r="S26" s="132"/>
      <c r="T26" s="370"/>
      <c r="U26" s="370"/>
      <c r="V26" s="118"/>
      <c r="W26" s="22"/>
      <c r="X26" s="118"/>
      <c r="Y26" s="22"/>
      <c r="Z26" s="22"/>
      <c r="AA26" s="119"/>
      <c r="AB26" s="22"/>
      <c r="AC26" s="22"/>
      <c r="AD26" s="22"/>
    </row>
    <row r="27" spans="1:30" x14ac:dyDescent="0.6">
      <c r="B27" s="3">
        <f t="shared" si="8"/>
        <v>5</v>
      </c>
      <c r="C27" s="6"/>
      <c r="D27" s="49"/>
      <c r="E27" s="50"/>
      <c r="F27" s="46"/>
      <c r="G27" s="274" t="str">
        <f t="shared" si="2"/>
        <v/>
      </c>
      <c r="H27" s="275" t="str">
        <f t="shared" si="3"/>
        <v/>
      </c>
      <c r="I27" s="39"/>
      <c r="J27" s="281"/>
      <c r="K27" s="282"/>
      <c r="L27" s="279" t="str">
        <f t="shared" si="4"/>
        <v/>
      </c>
      <c r="M27" s="280" t="str">
        <f t="shared" si="5"/>
        <v/>
      </c>
      <c r="N27" s="121" t="str">
        <f t="shared" si="6"/>
        <v/>
      </c>
      <c r="O27" s="337" t="str">
        <f t="shared" si="7"/>
        <v/>
      </c>
      <c r="P27" s="346"/>
      <c r="Q27" s="52"/>
      <c r="R27" s="367" t="s">
        <v>75</v>
      </c>
      <c r="S27" s="367"/>
      <c r="T27" s="367"/>
      <c r="U27" s="367"/>
      <c r="V27" s="118"/>
      <c r="W27" s="22"/>
      <c r="X27" s="118"/>
      <c r="Y27" s="22"/>
      <c r="Z27" s="22"/>
      <c r="AA27" s="119"/>
      <c r="AB27" s="22"/>
      <c r="AC27" s="22"/>
      <c r="AD27" s="22"/>
    </row>
    <row r="28" spans="1:30" x14ac:dyDescent="0.6">
      <c r="B28" s="3">
        <f t="shared" si="8"/>
        <v>6</v>
      </c>
      <c r="C28" s="6"/>
      <c r="D28" s="49"/>
      <c r="E28" s="50"/>
      <c r="F28" s="46"/>
      <c r="G28" s="274" t="str">
        <f t="shared" si="2"/>
        <v/>
      </c>
      <c r="H28" s="275" t="str">
        <f t="shared" si="3"/>
        <v/>
      </c>
      <c r="I28" s="39"/>
      <c r="J28" s="281"/>
      <c r="K28" s="282"/>
      <c r="L28" s="279" t="str">
        <f t="shared" si="4"/>
        <v/>
      </c>
      <c r="M28" s="280" t="str">
        <f t="shared" si="5"/>
        <v/>
      </c>
      <c r="N28" s="121" t="str">
        <f>IF(COUNT(H28,M28)&gt;0,SUM(H28,M28),"")</f>
        <v/>
      </c>
      <c r="O28" s="337" t="str">
        <f t="shared" si="7"/>
        <v/>
      </c>
      <c r="P28" s="346"/>
      <c r="Q28" s="52"/>
      <c r="R28" s="132"/>
      <c r="S28" s="132"/>
      <c r="T28" s="132"/>
      <c r="U28" s="132"/>
      <c r="V28" s="118"/>
      <c r="W28" s="22"/>
      <c r="X28" s="118"/>
      <c r="Y28" s="22"/>
      <c r="Z28" s="22"/>
      <c r="AA28" s="119"/>
      <c r="AB28" s="22"/>
      <c r="AC28" s="22"/>
      <c r="AD28" s="22"/>
    </row>
    <row r="29" spans="1:30" x14ac:dyDescent="0.6">
      <c r="B29" s="3">
        <f t="shared" si="8"/>
        <v>7</v>
      </c>
      <c r="C29" s="6"/>
      <c r="D29" s="49"/>
      <c r="E29" s="50"/>
      <c r="F29" s="46"/>
      <c r="G29" s="274" t="str">
        <f t="shared" si="2"/>
        <v/>
      </c>
      <c r="H29" s="275" t="str">
        <f t="shared" si="3"/>
        <v/>
      </c>
      <c r="I29" s="39"/>
      <c r="J29" s="281"/>
      <c r="K29" s="282"/>
      <c r="L29" s="279" t="str">
        <f t="shared" si="4"/>
        <v/>
      </c>
      <c r="M29" s="280" t="str">
        <f t="shared" si="5"/>
        <v/>
      </c>
      <c r="N29" s="121" t="str">
        <f t="shared" ref="N29:N50" si="9">IF(COUNT(H29,M29)&gt;0,SUM(H29,M29),"")</f>
        <v/>
      </c>
      <c r="O29" s="337" t="str">
        <f t="shared" si="7"/>
        <v/>
      </c>
      <c r="P29" s="346"/>
      <c r="Q29" s="52"/>
      <c r="R29" s="52"/>
      <c r="S29" s="52"/>
      <c r="T29" s="117"/>
      <c r="U29" s="144"/>
      <c r="V29" s="118"/>
      <c r="W29" s="22"/>
      <c r="X29" s="118"/>
      <c r="Y29" s="22"/>
      <c r="Z29" s="22"/>
      <c r="AA29" s="119"/>
      <c r="AB29" s="22"/>
      <c r="AC29" s="22"/>
      <c r="AD29" s="22"/>
    </row>
    <row r="30" spans="1:30" x14ac:dyDescent="0.6">
      <c r="B30" s="3">
        <f t="shared" si="8"/>
        <v>8</v>
      </c>
      <c r="C30" s="6"/>
      <c r="D30" s="49"/>
      <c r="E30" s="50"/>
      <c r="F30" s="46"/>
      <c r="G30" s="274" t="str">
        <f t="shared" si="2"/>
        <v/>
      </c>
      <c r="H30" s="275" t="str">
        <f t="shared" si="3"/>
        <v/>
      </c>
      <c r="I30" s="39"/>
      <c r="J30" s="281"/>
      <c r="K30" s="282"/>
      <c r="L30" s="279" t="str">
        <f t="shared" si="4"/>
        <v/>
      </c>
      <c r="M30" s="280" t="str">
        <f t="shared" si="5"/>
        <v/>
      </c>
      <c r="N30" s="121" t="str">
        <f t="shared" si="9"/>
        <v/>
      </c>
      <c r="O30" s="337" t="str">
        <f t="shared" si="7"/>
        <v/>
      </c>
      <c r="P30" s="346"/>
      <c r="Q30" s="52"/>
      <c r="R30" s="52"/>
      <c r="S30" s="52"/>
      <c r="T30" s="117"/>
      <c r="U30" s="144"/>
      <c r="V30" s="118"/>
      <c r="W30" s="22"/>
      <c r="X30" s="118"/>
      <c r="Y30" s="22"/>
      <c r="Z30" s="22"/>
      <c r="AA30" s="119"/>
      <c r="AB30" s="22"/>
      <c r="AC30" s="22"/>
      <c r="AD30" s="22"/>
    </row>
    <row r="31" spans="1:30" x14ac:dyDescent="0.6">
      <c r="B31" s="3">
        <f t="shared" si="8"/>
        <v>9</v>
      </c>
      <c r="C31" s="6"/>
      <c r="D31" s="49"/>
      <c r="E31" s="50"/>
      <c r="F31" s="46"/>
      <c r="G31" s="274" t="str">
        <f t="shared" si="2"/>
        <v/>
      </c>
      <c r="H31" s="275" t="str">
        <f t="shared" si="3"/>
        <v/>
      </c>
      <c r="I31" s="39"/>
      <c r="J31" s="281"/>
      <c r="K31" s="282"/>
      <c r="L31" s="279" t="str">
        <f t="shared" si="4"/>
        <v/>
      </c>
      <c r="M31" s="280" t="str">
        <f t="shared" si="5"/>
        <v/>
      </c>
      <c r="N31" s="121" t="str">
        <f t="shared" si="9"/>
        <v/>
      </c>
      <c r="O31" s="337" t="str">
        <f t="shared" si="7"/>
        <v/>
      </c>
      <c r="P31" s="346"/>
      <c r="Q31" s="52"/>
      <c r="R31" s="52"/>
      <c r="S31" s="52"/>
      <c r="T31" s="117"/>
      <c r="U31" s="144"/>
      <c r="V31" s="118"/>
      <c r="W31" s="22"/>
      <c r="X31" s="118"/>
      <c r="Y31" s="22"/>
      <c r="Z31" s="22"/>
      <c r="AA31" s="119"/>
      <c r="AB31" s="22"/>
      <c r="AC31" s="22"/>
      <c r="AD31" s="22"/>
    </row>
    <row r="32" spans="1:30" x14ac:dyDescent="0.6">
      <c r="B32" s="3">
        <f t="shared" si="8"/>
        <v>10</v>
      </c>
      <c r="C32" s="6"/>
      <c r="D32" s="49"/>
      <c r="E32" s="50"/>
      <c r="F32" s="46"/>
      <c r="G32" s="274" t="str">
        <f t="shared" si="2"/>
        <v/>
      </c>
      <c r="H32" s="275" t="str">
        <f t="shared" si="3"/>
        <v/>
      </c>
      <c r="I32" s="39"/>
      <c r="J32" s="281"/>
      <c r="K32" s="282"/>
      <c r="L32" s="279" t="str">
        <f t="shared" si="4"/>
        <v/>
      </c>
      <c r="M32" s="280" t="str">
        <f t="shared" si="5"/>
        <v/>
      </c>
      <c r="N32" s="121" t="str">
        <f t="shared" si="9"/>
        <v/>
      </c>
      <c r="O32" s="337" t="str">
        <f t="shared" si="7"/>
        <v/>
      </c>
      <c r="P32" s="346"/>
      <c r="Q32" s="52"/>
      <c r="R32" s="52"/>
      <c r="S32" s="52"/>
      <c r="T32" s="117"/>
      <c r="U32" s="144"/>
      <c r="V32" s="118"/>
      <c r="W32" s="22"/>
      <c r="X32" s="118"/>
      <c r="Y32" s="22"/>
      <c r="Z32" s="22"/>
      <c r="AA32" s="119"/>
      <c r="AB32" s="22"/>
      <c r="AC32" s="22"/>
      <c r="AD32" s="22"/>
    </row>
    <row r="33" spans="2:30" x14ac:dyDescent="0.6">
      <c r="B33" s="3">
        <f t="shared" si="8"/>
        <v>11</v>
      </c>
      <c r="C33" s="6"/>
      <c r="D33" s="49"/>
      <c r="E33" s="50"/>
      <c r="F33" s="46"/>
      <c r="G33" s="274" t="str">
        <f t="shared" si="2"/>
        <v/>
      </c>
      <c r="H33" s="275" t="str">
        <f t="shared" si="3"/>
        <v/>
      </c>
      <c r="I33" s="39"/>
      <c r="J33" s="281"/>
      <c r="K33" s="282"/>
      <c r="L33" s="279" t="str">
        <f t="shared" si="4"/>
        <v/>
      </c>
      <c r="M33" s="280" t="str">
        <f t="shared" si="5"/>
        <v/>
      </c>
      <c r="N33" s="121" t="str">
        <f t="shared" si="9"/>
        <v/>
      </c>
      <c r="O33" s="337" t="str">
        <f t="shared" si="7"/>
        <v/>
      </c>
      <c r="P33" s="346"/>
      <c r="Q33" s="52"/>
      <c r="R33" s="52"/>
      <c r="S33" s="52"/>
      <c r="T33" s="117"/>
      <c r="U33" s="144"/>
      <c r="V33" s="118"/>
      <c r="W33" s="22"/>
      <c r="X33" s="118"/>
      <c r="Y33" s="22"/>
      <c r="Z33" s="22"/>
      <c r="AA33" s="119"/>
      <c r="AB33" s="22"/>
      <c r="AC33" s="22"/>
      <c r="AD33" s="22"/>
    </row>
    <row r="34" spans="2:30" x14ac:dyDescent="0.6">
      <c r="B34" s="3">
        <f t="shared" si="8"/>
        <v>12</v>
      </c>
      <c r="C34" s="6"/>
      <c r="D34" s="49"/>
      <c r="E34" s="50"/>
      <c r="F34" s="46"/>
      <c r="G34" s="274" t="str">
        <f t="shared" si="2"/>
        <v/>
      </c>
      <c r="H34" s="275" t="str">
        <f t="shared" si="3"/>
        <v/>
      </c>
      <c r="I34" s="39"/>
      <c r="J34" s="281"/>
      <c r="K34" s="282"/>
      <c r="L34" s="279" t="str">
        <f t="shared" si="4"/>
        <v/>
      </c>
      <c r="M34" s="280" t="str">
        <f t="shared" si="5"/>
        <v/>
      </c>
      <c r="N34" s="121" t="str">
        <f t="shared" si="9"/>
        <v/>
      </c>
      <c r="O34" s="337" t="str">
        <f t="shared" si="7"/>
        <v/>
      </c>
      <c r="P34" s="346"/>
      <c r="Q34" s="52"/>
      <c r="R34" s="52"/>
      <c r="S34" s="52"/>
      <c r="T34" s="117"/>
      <c r="U34" s="144"/>
      <c r="V34" s="118"/>
      <c r="W34" s="22"/>
      <c r="X34" s="118"/>
      <c r="Y34" s="22"/>
      <c r="Z34" s="22"/>
      <c r="AA34" s="119"/>
      <c r="AB34" s="22"/>
      <c r="AC34" s="22"/>
      <c r="AD34" s="22"/>
    </row>
    <row r="35" spans="2:30" x14ac:dyDescent="0.6">
      <c r="B35" s="3">
        <f t="shared" si="8"/>
        <v>13</v>
      </c>
      <c r="C35" s="6"/>
      <c r="D35" s="49"/>
      <c r="E35" s="50"/>
      <c r="F35" s="46"/>
      <c r="G35" s="274" t="str">
        <f t="shared" si="2"/>
        <v/>
      </c>
      <c r="H35" s="275" t="str">
        <f t="shared" si="3"/>
        <v/>
      </c>
      <c r="I35" s="39"/>
      <c r="J35" s="281"/>
      <c r="K35" s="282"/>
      <c r="L35" s="279" t="str">
        <f t="shared" si="4"/>
        <v/>
      </c>
      <c r="M35" s="280" t="str">
        <f t="shared" si="5"/>
        <v/>
      </c>
      <c r="N35" s="121" t="str">
        <f t="shared" si="9"/>
        <v/>
      </c>
      <c r="O35" s="337" t="str">
        <f t="shared" si="7"/>
        <v/>
      </c>
      <c r="P35" s="346"/>
      <c r="Q35" s="52"/>
      <c r="R35" s="52"/>
      <c r="S35" s="52"/>
      <c r="T35" s="117"/>
      <c r="U35" s="144"/>
      <c r="V35" s="118"/>
      <c r="W35" s="22"/>
      <c r="X35" s="118"/>
      <c r="Y35" s="22"/>
      <c r="Z35" s="22"/>
      <c r="AA35" s="119"/>
      <c r="AB35" s="22"/>
      <c r="AC35" s="22"/>
      <c r="AD35" s="22"/>
    </row>
    <row r="36" spans="2:30" x14ac:dyDescent="0.6">
      <c r="B36" s="3">
        <f t="shared" si="8"/>
        <v>14</v>
      </c>
      <c r="C36" s="6"/>
      <c r="D36" s="49"/>
      <c r="E36" s="50"/>
      <c r="F36" s="46"/>
      <c r="G36" s="274" t="str">
        <f t="shared" si="2"/>
        <v/>
      </c>
      <c r="H36" s="275" t="str">
        <f t="shared" si="3"/>
        <v/>
      </c>
      <c r="I36" s="39"/>
      <c r="J36" s="281"/>
      <c r="K36" s="282"/>
      <c r="L36" s="279" t="str">
        <f t="shared" si="4"/>
        <v/>
      </c>
      <c r="M36" s="280" t="str">
        <f t="shared" si="5"/>
        <v/>
      </c>
      <c r="N36" s="121" t="str">
        <f t="shared" si="9"/>
        <v/>
      </c>
      <c r="O36" s="337" t="str">
        <f t="shared" si="7"/>
        <v/>
      </c>
      <c r="P36" s="346"/>
      <c r="Q36" s="52"/>
      <c r="R36" s="52"/>
      <c r="S36" s="52"/>
      <c r="T36" s="117"/>
      <c r="U36" s="144"/>
      <c r="V36" s="118"/>
      <c r="W36" s="22"/>
      <c r="X36" s="118"/>
      <c r="Y36" s="22"/>
      <c r="Z36" s="22"/>
      <c r="AA36" s="119"/>
      <c r="AB36" s="22"/>
      <c r="AC36" s="22"/>
      <c r="AD36" s="22"/>
    </row>
    <row r="37" spans="2:30" x14ac:dyDescent="0.6">
      <c r="B37" s="3">
        <f t="shared" si="8"/>
        <v>15</v>
      </c>
      <c r="C37" s="6"/>
      <c r="D37" s="49"/>
      <c r="E37" s="50"/>
      <c r="F37" s="46"/>
      <c r="G37" s="274" t="str">
        <f t="shared" si="2"/>
        <v/>
      </c>
      <c r="H37" s="275" t="str">
        <f t="shared" si="3"/>
        <v/>
      </c>
      <c r="I37" s="39"/>
      <c r="J37" s="281"/>
      <c r="K37" s="282"/>
      <c r="L37" s="279" t="str">
        <f t="shared" si="4"/>
        <v/>
      </c>
      <c r="M37" s="280" t="str">
        <f t="shared" si="5"/>
        <v/>
      </c>
      <c r="N37" s="121" t="str">
        <f t="shared" si="9"/>
        <v/>
      </c>
      <c r="O37" s="337" t="str">
        <f t="shared" si="7"/>
        <v/>
      </c>
      <c r="P37" s="346"/>
      <c r="Q37" s="52"/>
      <c r="R37" s="52"/>
      <c r="S37" s="52"/>
      <c r="T37" s="117"/>
      <c r="U37" s="144"/>
      <c r="V37" s="118"/>
      <c r="W37" s="22"/>
      <c r="X37" s="118"/>
      <c r="Y37" s="22"/>
      <c r="Z37" s="22"/>
      <c r="AA37" s="119"/>
      <c r="AB37" s="22"/>
      <c r="AC37" s="22"/>
      <c r="AD37" s="22"/>
    </row>
    <row r="38" spans="2:30" x14ac:dyDescent="0.6">
      <c r="B38" s="3">
        <f t="shared" si="8"/>
        <v>16</v>
      </c>
      <c r="C38" s="6"/>
      <c r="D38" s="49"/>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c r="D39" s="49"/>
      <c r="E39" s="50"/>
      <c r="F39" s="46"/>
      <c r="G39" s="274" t="str">
        <f t="shared" si="2"/>
        <v/>
      </c>
      <c r="H39" s="275" t="str">
        <f t="shared" si="3"/>
        <v/>
      </c>
      <c r="I39" s="39"/>
      <c r="J39" s="281"/>
      <c r="K39" s="282"/>
      <c r="L39" s="279" t="str">
        <f t="shared" si="4"/>
        <v/>
      </c>
      <c r="M39" s="280" t="str">
        <f t="shared" si="5"/>
        <v/>
      </c>
      <c r="N39" s="121" t="str">
        <f t="shared" si="9"/>
        <v/>
      </c>
      <c r="O39" s="337" t="str">
        <f t="shared" si="7"/>
        <v/>
      </c>
      <c r="P39" s="346"/>
      <c r="Q39" s="52"/>
      <c r="R39" s="52"/>
      <c r="S39" s="52"/>
      <c r="T39" s="117"/>
      <c r="U39" s="144"/>
      <c r="V39" s="118"/>
      <c r="W39" s="22"/>
      <c r="X39" s="118"/>
      <c r="Y39" s="22"/>
      <c r="Z39" s="22"/>
      <c r="AA39" s="119"/>
      <c r="AB39" s="22"/>
      <c r="AC39" s="22"/>
      <c r="AD39" s="22"/>
    </row>
    <row r="40" spans="2:30" x14ac:dyDescent="0.6">
      <c r="B40" s="3">
        <f t="shared" si="8"/>
        <v>18</v>
      </c>
      <c r="C40" s="6"/>
      <c r="D40" s="49"/>
      <c r="E40" s="50"/>
      <c r="F40" s="46"/>
      <c r="G40" s="274" t="str">
        <f t="shared" si="2"/>
        <v/>
      </c>
      <c r="H40" s="275" t="str">
        <f t="shared" si="3"/>
        <v/>
      </c>
      <c r="I40" s="39"/>
      <c r="J40" s="281"/>
      <c r="K40" s="282"/>
      <c r="L40" s="279" t="str">
        <f t="shared" si="4"/>
        <v/>
      </c>
      <c r="M40" s="280" t="str">
        <f t="shared" si="5"/>
        <v/>
      </c>
      <c r="N40" s="121" t="str">
        <f t="shared" si="9"/>
        <v/>
      </c>
      <c r="O40" s="337" t="str">
        <f t="shared" si="7"/>
        <v/>
      </c>
      <c r="P40" s="346"/>
      <c r="Q40" s="52"/>
      <c r="R40" s="367" t="s">
        <v>84</v>
      </c>
      <c r="S40" s="367"/>
      <c r="T40" s="367"/>
      <c r="U40" s="367"/>
      <c r="V40" s="118"/>
      <c r="W40" s="22"/>
      <c r="X40" s="118"/>
      <c r="Y40" s="22"/>
      <c r="Z40" s="22"/>
      <c r="AA40" s="119"/>
      <c r="AB40" s="22"/>
      <c r="AC40" s="22"/>
      <c r="AD40" s="22"/>
    </row>
    <row r="41" spans="2:30" x14ac:dyDescent="0.6">
      <c r="B41" s="3">
        <f t="shared" si="8"/>
        <v>19</v>
      </c>
      <c r="C41" s="6"/>
      <c r="D41" s="49"/>
      <c r="E41" s="50"/>
      <c r="F41" s="46"/>
      <c r="G41" s="274" t="str">
        <f t="shared" si="2"/>
        <v/>
      </c>
      <c r="H41" s="275" t="str">
        <f t="shared" si="3"/>
        <v/>
      </c>
      <c r="I41" s="39"/>
      <c r="J41" s="281"/>
      <c r="K41" s="282"/>
      <c r="L41" s="279" t="str">
        <f t="shared" si="4"/>
        <v/>
      </c>
      <c r="M41" s="280" t="str">
        <f t="shared" si="5"/>
        <v/>
      </c>
      <c r="N41" s="121" t="str">
        <f t="shared" si="9"/>
        <v/>
      </c>
      <c r="O41" s="337" t="str">
        <f t="shared" si="7"/>
        <v/>
      </c>
      <c r="P41" s="346"/>
      <c r="Q41" s="52"/>
      <c r="R41" s="52"/>
      <c r="S41" s="52"/>
      <c r="T41" s="117"/>
      <c r="U41" s="144"/>
      <c r="V41" s="118"/>
      <c r="W41" s="22"/>
      <c r="X41" s="118"/>
      <c r="Y41" s="22"/>
      <c r="Z41" s="22"/>
      <c r="AA41" s="119"/>
      <c r="AB41" s="22"/>
      <c r="AC41" s="22"/>
      <c r="AD41" s="22"/>
    </row>
    <row r="42" spans="2:30" x14ac:dyDescent="0.6">
      <c r="B42" s="3">
        <f t="shared" si="8"/>
        <v>20</v>
      </c>
      <c r="C42" s="6"/>
      <c r="D42" s="49"/>
      <c r="E42" s="50"/>
      <c r="F42" s="46"/>
      <c r="G42" s="274" t="str">
        <f t="shared" si="2"/>
        <v/>
      </c>
      <c r="H42" s="275" t="str">
        <f t="shared" si="3"/>
        <v/>
      </c>
      <c r="I42" s="39"/>
      <c r="J42" s="281"/>
      <c r="K42" s="282"/>
      <c r="L42" s="279" t="str">
        <f t="shared" si="4"/>
        <v/>
      </c>
      <c r="M42" s="280" t="str">
        <f t="shared" si="5"/>
        <v/>
      </c>
      <c r="N42" s="121" t="str">
        <f t="shared" si="9"/>
        <v/>
      </c>
      <c r="O42" s="337" t="str">
        <f t="shared" si="7"/>
        <v/>
      </c>
      <c r="P42" s="346"/>
      <c r="Q42" s="52"/>
      <c r="R42" s="52"/>
      <c r="S42" s="52"/>
      <c r="T42" s="117"/>
      <c r="U42" s="144"/>
      <c r="V42" s="118"/>
      <c r="W42" s="22"/>
      <c r="X42" s="118"/>
      <c r="Y42" s="22"/>
      <c r="Z42" s="22"/>
      <c r="AA42" s="119"/>
      <c r="AB42" s="22"/>
      <c r="AC42" s="22"/>
      <c r="AD42" s="22"/>
    </row>
    <row r="43" spans="2:30" x14ac:dyDescent="0.6">
      <c r="B43" s="3">
        <f t="shared" si="8"/>
        <v>21</v>
      </c>
      <c r="C43" s="6"/>
      <c r="D43" s="49"/>
      <c r="E43" s="50"/>
      <c r="F43" s="46"/>
      <c r="G43" s="274" t="str">
        <f t="shared" si="2"/>
        <v/>
      </c>
      <c r="H43" s="275" t="str">
        <f t="shared" si="3"/>
        <v/>
      </c>
      <c r="I43" s="39"/>
      <c r="J43" s="281"/>
      <c r="K43" s="282"/>
      <c r="L43" s="279" t="str">
        <f t="shared" si="4"/>
        <v/>
      </c>
      <c r="M43" s="280" t="str">
        <f t="shared" si="5"/>
        <v/>
      </c>
      <c r="N43" s="121" t="str">
        <f t="shared" si="9"/>
        <v/>
      </c>
      <c r="O43" s="337" t="str">
        <f t="shared" si="7"/>
        <v/>
      </c>
      <c r="P43" s="346"/>
      <c r="Q43" s="52"/>
      <c r="R43" s="52"/>
      <c r="S43" s="52"/>
      <c r="T43" s="117"/>
      <c r="U43" s="144"/>
      <c r="V43" s="118"/>
      <c r="W43" s="22"/>
      <c r="X43" s="118"/>
      <c r="Y43" s="22"/>
      <c r="Z43" s="22"/>
      <c r="AA43" s="119"/>
      <c r="AB43" s="22"/>
      <c r="AC43" s="22"/>
      <c r="AD43" s="22"/>
    </row>
    <row r="44" spans="2:30" x14ac:dyDescent="0.6">
      <c r="B44" s="3">
        <f t="shared" si="8"/>
        <v>22</v>
      </c>
      <c r="C44" s="6"/>
      <c r="D44" s="49"/>
      <c r="E44" s="50"/>
      <c r="F44" s="46"/>
      <c r="G44" s="274" t="str">
        <f t="shared" si="2"/>
        <v/>
      </c>
      <c r="H44" s="275" t="str">
        <f t="shared" si="3"/>
        <v/>
      </c>
      <c r="I44" s="39"/>
      <c r="J44" s="281"/>
      <c r="K44" s="282"/>
      <c r="L44" s="279" t="str">
        <f t="shared" si="4"/>
        <v/>
      </c>
      <c r="M44" s="280" t="str">
        <f t="shared" si="5"/>
        <v/>
      </c>
      <c r="N44" s="121" t="str">
        <f t="shared" si="9"/>
        <v/>
      </c>
      <c r="O44" s="337" t="str">
        <f t="shared" si="7"/>
        <v/>
      </c>
      <c r="P44" s="346"/>
      <c r="Q44" s="52"/>
      <c r="R44" s="52"/>
      <c r="S44" s="52"/>
      <c r="T44" s="117"/>
      <c r="U44" s="144"/>
      <c r="V44" s="118"/>
      <c r="W44" s="22"/>
      <c r="X44" s="118"/>
      <c r="Y44" s="22"/>
      <c r="Z44" s="22"/>
      <c r="AA44" s="119"/>
      <c r="AB44" s="22"/>
      <c r="AC44" s="22"/>
      <c r="AD44" s="22"/>
    </row>
    <row r="45" spans="2:30" x14ac:dyDescent="0.6">
      <c r="B45" s="3">
        <f t="shared" si="8"/>
        <v>23</v>
      </c>
      <c r="C45" s="6"/>
      <c r="D45" s="49"/>
      <c r="E45" s="50"/>
      <c r="F45" s="46"/>
      <c r="G45" s="274" t="str">
        <f t="shared" si="2"/>
        <v/>
      </c>
      <c r="H45" s="275" t="str">
        <f t="shared" si="3"/>
        <v/>
      </c>
      <c r="I45" s="39"/>
      <c r="J45" s="281"/>
      <c r="K45" s="282"/>
      <c r="L45" s="279" t="str">
        <f t="shared" si="4"/>
        <v/>
      </c>
      <c r="M45" s="280" t="str">
        <f t="shared" si="5"/>
        <v/>
      </c>
      <c r="N45" s="121" t="str">
        <f t="shared" si="9"/>
        <v/>
      </c>
      <c r="O45" s="337" t="str">
        <f t="shared" si="7"/>
        <v/>
      </c>
      <c r="P45" s="346"/>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0</v>
      </c>
      <c r="F51" s="171">
        <f>F53</f>
        <v>0</v>
      </c>
      <c r="G51" s="171">
        <f>I53</f>
        <v>0</v>
      </c>
      <c r="H51" s="171">
        <f>J53</f>
        <v>0</v>
      </c>
      <c r="I51" s="171">
        <f>K53</f>
        <v>0</v>
      </c>
      <c r="K51" s="298"/>
      <c r="L51" s="298"/>
      <c r="M51" s="298"/>
      <c r="N51" s="298"/>
      <c r="O51" s="132"/>
      <c r="Q51" s="132"/>
      <c r="R51" s="132"/>
      <c r="S51" s="132"/>
      <c r="T51" s="132"/>
      <c r="U51" s="132"/>
      <c r="V51" s="132"/>
    </row>
    <row r="52" spans="2:30" x14ac:dyDescent="0.6">
      <c r="B52" s="368" t="s">
        <v>76</v>
      </c>
      <c r="C52" s="368"/>
      <c r="D52" s="368"/>
      <c r="E52" s="181">
        <f>IF(COUNT(E23:E50)&gt;0,AVERAGE(E23:E50),0)</f>
        <v>0</v>
      </c>
      <c r="F52" s="181">
        <f t="shared" ref="F52:N52" si="10">IF(COUNT(F23:F50)&gt;0,AVERAGE(F23:F50),0)</f>
        <v>0</v>
      </c>
      <c r="G52" s="139">
        <f t="shared" si="10"/>
        <v>0</v>
      </c>
      <c r="H52" s="139">
        <f t="shared" si="10"/>
        <v>0</v>
      </c>
      <c r="I52" s="180">
        <f t="shared" si="10"/>
        <v>0</v>
      </c>
      <c r="J52" s="180">
        <f t="shared" si="10"/>
        <v>0</v>
      </c>
      <c r="K52" s="180">
        <f t="shared" si="10"/>
        <v>0</v>
      </c>
      <c r="L52" s="139">
        <f t="shared" si="10"/>
        <v>0</v>
      </c>
      <c r="M52" s="139">
        <f t="shared" si="10"/>
        <v>0</v>
      </c>
      <c r="N52" s="139">
        <f t="shared" si="10"/>
        <v>0</v>
      </c>
      <c r="O52" s="347"/>
      <c r="P52" s="347"/>
      <c r="Q52" s="132"/>
      <c r="R52" s="132"/>
      <c r="S52" s="132"/>
      <c r="T52" s="132"/>
      <c r="U52" s="132"/>
      <c r="V52" s="132"/>
    </row>
    <row r="53" spans="2:30" x14ac:dyDescent="0.6">
      <c r="B53" s="368" t="s">
        <v>74</v>
      </c>
      <c r="C53" s="368"/>
      <c r="D53" s="368"/>
      <c r="E53" s="181">
        <f>IF(E20&gt;0,E52/E20*100,0)</f>
        <v>0</v>
      </c>
      <c r="F53" s="181">
        <f>IF(F20&gt;0,F52/F20*100,0)</f>
        <v>0</v>
      </c>
      <c r="G53" s="170">
        <f t="shared" ref="G53:L53" si="11">IF(G20&gt;0,G52/G20,0)</f>
        <v>0</v>
      </c>
      <c r="H53" s="139">
        <f>IF(H$13&gt;0,H52/H$13*100,0)</f>
        <v>0</v>
      </c>
      <c r="I53" s="180">
        <f>IF(I20&gt;0,I52/I20*100,0)</f>
        <v>0</v>
      </c>
      <c r="J53" s="180">
        <f>IF(J20&gt;0,J52/J20*100,0)</f>
        <v>0</v>
      </c>
      <c r="K53" s="180">
        <f>IF(K20&gt;0,K52/K20*100,0)</f>
        <v>0</v>
      </c>
      <c r="L53" s="139">
        <f t="shared" si="11"/>
        <v>0</v>
      </c>
      <c r="M53" s="139">
        <f>IF(M$13&gt;0,M52/M$13*100,0)</f>
        <v>0</v>
      </c>
      <c r="N53" s="139">
        <f>IF(N$13&gt;0,N52/N$13*100,0)</f>
        <v>0</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Schularbeitsplaner</vt:lpstr>
      <vt:lpstr>Beurteilungsblatt</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2013-12-12T15:13:05Z</cp:lastPrinted>
  <dcterms:created xsi:type="dcterms:W3CDTF">2012-11-20T13:54:34Z</dcterms:created>
  <dcterms:modified xsi:type="dcterms:W3CDTF">2016-06-02T07:33:13Z</dcterms:modified>
</cp:coreProperties>
</file>